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01_PROJETOS\02_HS_Cacupé\CC_27_26 - Construção Cabana Nova e Capela\_Publicar\Planilha\"/>
    </mc:Choice>
  </mc:AlternateContent>
  <bookViews>
    <workbookView xWindow="0" yWindow="0" windowWidth="28800" windowHeight="12312"/>
  </bookViews>
  <sheets>
    <sheet name="Orçamento Sintético" sheetId="1" r:id="rId1"/>
    <sheet name="Cronograma Desonerado" sheetId="2" r:id="rId2"/>
  </sheets>
  <externalReferences>
    <externalReference r:id="rId3"/>
    <externalReference r:id="rId4"/>
  </externalReferences>
  <definedNames>
    <definedName name="adm" localSheetId="1">#REF!</definedName>
    <definedName name="adm">#REF!</definedName>
    <definedName name="_xlnm.Print_Area" localSheetId="1">'Cronograma Desonerado'!$A$1:$BR$85</definedName>
    <definedName name="_xlnm.Print_Area" localSheetId="0">'Orçamento Sintético'!$A$1:$J$800</definedName>
    <definedName name="bdi" localSheetId="1">#REF!</definedName>
    <definedName name="bdi">#REF!</definedName>
    <definedName name="BDI_EQUIPAMENTOS">'[1]3-ComposicoesUnitarias'!$L$7</definedName>
    <definedName name="BDIADM" localSheetId="1">#REF!</definedName>
    <definedName name="BDIADM">#REF!</definedName>
    <definedName name="bdimerigo" localSheetId="1">#REF!</definedName>
    <definedName name="bdimerigo">#REF!</definedName>
    <definedName name="BDIXAN">#REF!</definedName>
    <definedName name="Excel_BuiltIn_Print_Area_1" localSheetId="1">#REF!</definedName>
    <definedName name="Excel_BuiltIn_Print_Area_1">#REF!</definedName>
    <definedName name="Excel_BuiltIn_Print_Titles_1" localSheetId="1">#REF!</definedName>
    <definedName name="Excel_BuiltIn_Print_Titles_1">#REF!</definedName>
    <definedName name="ta" localSheetId="1">#REF!</definedName>
    <definedName name="ta">#REF!</definedName>
    <definedName name="_xlnm.Print_Titles" localSheetId="1">'Cronograma Desonerado'!$A:$B</definedName>
    <definedName name="Totalg" localSheetId="1">#REF!</definedName>
    <definedName name="Totalg">#REF!</definedName>
    <definedName name="tt" localSheetId="1">#REF!</definedName>
    <definedName name="tt">#REF!</definedName>
    <definedName name="tta" localSheetId="1">#REF!</definedName>
    <definedName name="tt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5" i="1" l="1"/>
  <c r="H764" i="1"/>
  <c r="I580" i="1"/>
  <c r="H580" i="1"/>
  <c r="J580" i="1" s="1"/>
  <c r="G580" i="1"/>
  <c r="I455" i="1" l="1"/>
  <c r="H455" i="1"/>
  <c r="J455" i="1" s="1"/>
  <c r="G455" i="1"/>
  <c r="I453" i="1"/>
  <c r="H453" i="1"/>
  <c r="J453" i="1" s="1"/>
  <c r="G453" i="1"/>
  <c r="I452" i="1"/>
  <c r="H452" i="1"/>
  <c r="G452" i="1"/>
  <c r="I451" i="1"/>
  <c r="H451" i="1"/>
  <c r="J451" i="1" s="1"/>
  <c r="G451" i="1"/>
  <c r="J452" i="1" l="1"/>
  <c r="B36" i="2"/>
  <c r="BT41" i="2" l="1"/>
  <c r="BX41" i="2" s="1"/>
  <c r="BR41" i="2"/>
  <c r="BN41" i="2"/>
  <c r="BJ41" i="2"/>
  <c r="BF41" i="2"/>
  <c r="BB41" i="2"/>
  <c r="AX41" i="2"/>
  <c r="AT41" i="2"/>
  <c r="AP41" i="2"/>
  <c r="AL41" i="2"/>
  <c r="AH41" i="2"/>
  <c r="AD41" i="2"/>
  <c r="Z41" i="2"/>
  <c r="V41" i="2"/>
  <c r="R41" i="2"/>
  <c r="N41" i="2"/>
  <c r="J41" i="2"/>
  <c r="B41" i="2"/>
  <c r="BT40" i="2"/>
  <c r="BX40" i="2" s="1"/>
  <c r="BR40" i="2"/>
  <c r="BN40" i="2"/>
  <c r="BJ40" i="2"/>
  <c r="BF40" i="2"/>
  <c r="BB40" i="2"/>
  <c r="AX40" i="2"/>
  <c r="AT40" i="2"/>
  <c r="AP40" i="2"/>
  <c r="AL40" i="2"/>
  <c r="AH40" i="2"/>
  <c r="AD40" i="2"/>
  <c r="Z40" i="2"/>
  <c r="V40" i="2"/>
  <c r="R40" i="2"/>
  <c r="N40" i="2"/>
  <c r="J40" i="2"/>
  <c r="B40" i="2"/>
  <c r="BT39" i="2"/>
  <c r="BX39" i="2" s="1"/>
  <c r="BR39" i="2"/>
  <c r="BN39" i="2"/>
  <c r="BJ39" i="2"/>
  <c r="BF39" i="2"/>
  <c r="BB39" i="2"/>
  <c r="AX39" i="2"/>
  <c r="AT39" i="2"/>
  <c r="AP39" i="2"/>
  <c r="AL39" i="2"/>
  <c r="AH39" i="2"/>
  <c r="AD39" i="2"/>
  <c r="Z39" i="2"/>
  <c r="V39" i="2"/>
  <c r="R39" i="2"/>
  <c r="N39" i="2"/>
  <c r="J39" i="2"/>
  <c r="B39" i="2"/>
  <c r="BT38" i="2"/>
  <c r="BX38" i="2" s="1"/>
  <c r="BR38" i="2"/>
  <c r="BN38" i="2"/>
  <c r="BJ38" i="2"/>
  <c r="BF38" i="2"/>
  <c r="BB38" i="2"/>
  <c r="AX38" i="2"/>
  <c r="AT38" i="2"/>
  <c r="AP38" i="2"/>
  <c r="AL38" i="2"/>
  <c r="AH38" i="2"/>
  <c r="AD38" i="2"/>
  <c r="Z38" i="2"/>
  <c r="V38" i="2"/>
  <c r="R38" i="2"/>
  <c r="N38" i="2"/>
  <c r="J38" i="2"/>
  <c r="B38" i="2"/>
  <c r="BT37" i="2"/>
  <c r="BX37" i="2" s="1"/>
  <c r="BR37" i="2"/>
  <c r="BN37" i="2"/>
  <c r="BJ37" i="2"/>
  <c r="BF37" i="2"/>
  <c r="BB37" i="2"/>
  <c r="AX37" i="2"/>
  <c r="AT37" i="2"/>
  <c r="AP37" i="2"/>
  <c r="AL37" i="2"/>
  <c r="AH37" i="2"/>
  <c r="AD37" i="2"/>
  <c r="Z37" i="2"/>
  <c r="V37" i="2"/>
  <c r="R37" i="2"/>
  <c r="N37" i="2"/>
  <c r="J37" i="2"/>
  <c r="B37" i="2"/>
  <c r="BT36" i="2"/>
  <c r="BX36" i="2" s="1"/>
  <c r="BR36" i="2"/>
  <c r="BN36" i="2"/>
  <c r="BJ36" i="2"/>
  <c r="BF36" i="2"/>
  <c r="BB36" i="2"/>
  <c r="AX36" i="2"/>
  <c r="AT36" i="2"/>
  <c r="AP36" i="2"/>
  <c r="AL36" i="2"/>
  <c r="AH36" i="2"/>
  <c r="AD36" i="2"/>
  <c r="Z36" i="2"/>
  <c r="V36" i="2"/>
  <c r="R36" i="2"/>
  <c r="N36" i="2"/>
  <c r="J36" i="2"/>
  <c r="BT35" i="2"/>
  <c r="BX35" i="2" s="1"/>
  <c r="BR35" i="2"/>
  <c r="BN35" i="2"/>
  <c r="BJ35" i="2"/>
  <c r="BF35" i="2"/>
  <c r="BB35" i="2"/>
  <c r="AX35" i="2"/>
  <c r="AT35" i="2"/>
  <c r="AP35" i="2"/>
  <c r="AL35" i="2"/>
  <c r="AH35" i="2"/>
  <c r="AD35" i="2"/>
  <c r="Z35" i="2"/>
  <c r="V35" i="2"/>
  <c r="R35" i="2"/>
  <c r="N35" i="2"/>
  <c r="J35" i="2"/>
  <c r="B35" i="2"/>
  <c r="BT34" i="2"/>
  <c r="BX34" i="2" s="1"/>
  <c r="BR34" i="2"/>
  <c r="BN34" i="2"/>
  <c r="BJ34" i="2"/>
  <c r="BF34" i="2"/>
  <c r="BB34" i="2"/>
  <c r="AX34" i="2"/>
  <c r="AT34" i="2"/>
  <c r="AP34" i="2"/>
  <c r="AL34" i="2"/>
  <c r="AH34" i="2"/>
  <c r="AD34" i="2"/>
  <c r="Z34" i="2"/>
  <c r="V34" i="2"/>
  <c r="R34" i="2"/>
  <c r="N34" i="2"/>
  <c r="J34" i="2"/>
  <c r="B34" i="2"/>
  <c r="BT33" i="2"/>
  <c r="BX33" i="2" s="1"/>
  <c r="BR33" i="2"/>
  <c r="BN33" i="2"/>
  <c r="BJ33" i="2"/>
  <c r="BF33" i="2"/>
  <c r="BB33" i="2"/>
  <c r="AX33" i="2"/>
  <c r="AT33" i="2"/>
  <c r="AP33" i="2"/>
  <c r="AL33" i="2"/>
  <c r="AH33" i="2"/>
  <c r="AD33" i="2"/>
  <c r="Z33" i="2"/>
  <c r="V33" i="2"/>
  <c r="R33" i="2"/>
  <c r="N33" i="2"/>
  <c r="J33" i="2"/>
  <c r="B33" i="2"/>
  <c r="BT32" i="2"/>
  <c r="BX32" i="2" s="1"/>
  <c r="BR32" i="2"/>
  <c r="BN32" i="2"/>
  <c r="BJ32" i="2"/>
  <c r="BF32" i="2"/>
  <c r="BB32" i="2"/>
  <c r="AX32" i="2"/>
  <c r="AT32" i="2"/>
  <c r="AP32" i="2"/>
  <c r="AL32" i="2"/>
  <c r="AH32" i="2"/>
  <c r="AD32" i="2"/>
  <c r="Z32" i="2"/>
  <c r="V32" i="2"/>
  <c r="R32" i="2"/>
  <c r="N32" i="2"/>
  <c r="J32" i="2"/>
  <c r="B32" i="2"/>
  <c r="BT31" i="2"/>
  <c r="BX31" i="2" s="1"/>
  <c r="BR31" i="2"/>
  <c r="BN31" i="2"/>
  <c r="BJ31" i="2"/>
  <c r="BF31" i="2"/>
  <c r="BB31" i="2"/>
  <c r="AX31" i="2"/>
  <c r="AT31" i="2"/>
  <c r="AP31" i="2"/>
  <c r="AL31" i="2"/>
  <c r="AH31" i="2"/>
  <c r="AD31" i="2"/>
  <c r="Z31" i="2"/>
  <c r="V31" i="2"/>
  <c r="R31" i="2"/>
  <c r="N31" i="2"/>
  <c r="J31" i="2"/>
  <c r="B31" i="2"/>
  <c r="BT30" i="2"/>
  <c r="BX30" i="2" s="1"/>
  <c r="BR30" i="2"/>
  <c r="BN30" i="2"/>
  <c r="BJ30" i="2"/>
  <c r="BF30" i="2"/>
  <c r="BB30" i="2"/>
  <c r="AX30" i="2"/>
  <c r="AT30" i="2"/>
  <c r="AP30" i="2"/>
  <c r="AL30" i="2"/>
  <c r="AH30" i="2"/>
  <c r="AD30" i="2"/>
  <c r="Z30" i="2"/>
  <c r="V30" i="2"/>
  <c r="R30" i="2"/>
  <c r="N30" i="2"/>
  <c r="J30" i="2"/>
  <c r="B30" i="2"/>
  <c r="BT29" i="2"/>
  <c r="BX29" i="2" s="1"/>
  <c r="BR29" i="2"/>
  <c r="BN29" i="2"/>
  <c r="BJ29" i="2"/>
  <c r="BF29" i="2"/>
  <c r="BB29" i="2"/>
  <c r="AX29" i="2"/>
  <c r="AT29" i="2"/>
  <c r="AP29" i="2"/>
  <c r="AL29" i="2"/>
  <c r="AH29" i="2"/>
  <c r="AD29" i="2"/>
  <c r="Z29" i="2"/>
  <c r="V29" i="2"/>
  <c r="R29" i="2"/>
  <c r="N29" i="2"/>
  <c r="J29" i="2"/>
  <c r="B29" i="2"/>
  <c r="BT28" i="2"/>
  <c r="BX28" i="2" s="1"/>
  <c r="BR28" i="2"/>
  <c r="BN28" i="2"/>
  <c r="BJ28" i="2"/>
  <c r="BF28" i="2"/>
  <c r="BB28" i="2"/>
  <c r="AX28" i="2"/>
  <c r="AT28" i="2"/>
  <c r="AP28" i="2"/>
  <c r="AL28" i="2"/>
  <c r="AH28" i="2"/>
  <c r="AD28" i="2"/>
  <c r="Z28" i="2"/>
  <c r="V28" i="2"/>
  <c r="R28" i="2"/>
  <c r="N28" i="2"/>
  <c r="J28" i="2"/>
  <c r="B28" i="2"/>
  <c r="BT27" i="2"/>
  <c r="BX27" i="2" s="1"/>
  <c r="BR27" i="2"/>
  <c r="BN27" i="2"/>
  <c r="BJ27" i="2"/>
  <c r="BF27" i="2"/>
  <c r="BB27" i="2"/>
  <c r="AX27" i="2"/>
  <c r="AT27" i="2"/>
  <c r="AP27" i="2"/>
  <c r="AL27" i="2"/>
  <c r="AH27" i="2"/>
  <c r="AD27" i="2"/>
  <c r="Z27" i="2"/>
  <c r="V27" i="2"/>
  <c r="R27" i="2"/>
  <c r="N27" i="2"/>
  <c r="J27" i="2"/>
  <c r="B27" i="2"/>
  <c r="BT26" i="2"/>
  <c r="BX26" i="2" s="1"/>
  <c r="BR26" i="2"/>
  <c r="BN26" i="2"/>
  <c r="BJ26" i="2"/>
  <c r="BF26" i="2"/>
  <c r="BB26" i="2"/>
  <c r="AX26" i="2"/>
  <c r="AT26" i="2"/>
  <c r="AP26" i="2"/>
  <c r="AL26" i="2"/>
  <c r="AH26" i="2"/>
  <c r="AD26" i="2"/>
  <c r="Z26" i="2"/>
  <c r="V26" i="2"/>
  <c r="R26" i="2"/>
  <c r="N26" i="2"/>
  <c r="J26" i="2"/>
  <c r="B26" i="2"/>
  <c r="B54" i="2"/>
  <c r="B53" i="2"/>
  <c r="B52" i="2"/>
  <c r="BT54" i="2"/>
  <c r="BB54" i="2"/>
  <c r="AX54" i="2"/>
  <c r="AT54" i="2"/>
  <c r="AP54" i="2"/>
  <c r="AL54" i="2"/>
  <c r="AH54" i="2"/>
  <c r="AD54" i="2"/>
  <c r="Z54" i="2"/>
  <c r="V54" i="2"/>
  <c r="R54" i="2"/>
  <c r="N54" i="2"/>
  <c r="J54" i="2"/>
  <c r="C54" i="2"/>
  <c r="W54" i="2" s="1"/>
  <c r="BT53" i="2"/>
  <c r="BB53" i="2"/>
  <c r="AX53" i="2"/>
  <c r="AT53" i="2"/>
  <c r="AP53" i="2"/>
  <c r="AL53" i="2"/>
  <c r="AH53" i="2"/>
  <c r="AD53" i="2"/>
  <c r="Z53" i="2"/>
  <c r="V53" i="2"/>
  <c r="R53" i="2"/>
  <c r="N53" i="2"/>
  <c r="J53" i="2"/>
  <c r="C53" i="2"/>
  <c r="W53" i="2" s="1"/>
  <c r="AM54" i="2" l="1"/>
  <c r="BU29" i="2"/>
  <c r="BU31" i="2"/>
  <c r="BU27" i="2"/>
  <c r="BU30" i="2"/>
  <c r="BU34" i="2"/>
  <c r="BU36" i="2"/>
  <c r="BU38" i="2"/>
  <c r="BU40" i="2"/>
  <c r="BU28" i="2"/>
  <c r="BU32" i="2"/>
  <c r="BU26" i="2"/>
  <c r="BU54" i="2"/>
  <c r="O54" i="2"/>
  <c r="BC54" i="2"/>
  <c r="BU53" i="2"/>
  <c r="S54" i="2"/>
  <c r="BU33" i="2"/>
  <c r="BU35" i="2"/>
  <c r="BU37" i="2"/>
  <c r="BU39" i="2"/>
  <c r="BU41" i="2"/>
  <c r="AY53" i="2"/>
  <c r="BG54" i="2"/>
  <c r="G54" i="2"/>
  <c r="AI54" i="2"/>
  <c r="BK54" i="2"/>
  <c r="K54" i="2"/>
  <c r="AE54" i="2"/>
  <c r="AU54" i="2"/>
  <c r="AA54" i="2"/>
  <c r="AY54" i="2"/>
  <c r="BC53" i="2"/>
  <c r="BG53" i="2"/>
  <c r="BO54" i="2"/>
  <c r="AQ54" i="2"/>
  <c r="AE53" i="2"/>
  <c r="AI53" i="2"/>
  <c r="BK53" i="2"/>
  <c r="K53" i="2"/>
  <c r="BO53" i="2"/>
  <c r="AM53" i="2"/>
  <c r="AA53" i="2"/>
  <c r="G53" i="2"/>
  <c r="O53" i="2"/>
  <c r="S53" i="2"/>
  <c r="AU53" i="2"/>
  <c r="AQ53" i="2"/>
  <c r="I760" i="1"/>
  <c r="I761" i="1" s="1"/>
  <c r="H760" i="1"/>
  <c r="H761" i="1" s="1"/>
  <c r="G760" i="1"/>
  <c r="I719" i="1"/>
  <c r="H719" i="1"/>
  <c r="G719" i="1"/>
  <c r="I718" i="1"/>
  <c r="H718" i="1"/>
  <c r="G718" i="1"/>
  <c r="I716" i="1"/>
  <c r="H716" i="1"/>
  <c r="J716" i="1" s="1"/>
  <c r="G716" i="1"/>
  <c r="I715" i="1"/>
  <c r="H715" i="1"/>
  <c r="G715" i="1"/>
  <c r="I714" i="1"/>
  <c r="H714" i="1"/>
  <c r="J714" i="1" s="1"/>
  <c r="G714" i="1"/>
  <c r="I713" i="1"/>
  <c r="H713" i="1"/>
  <c r="G713" i="1"/>
  <c r="I711" i="1"/>
  <c r="H711" i="1"/>
  <c r="J711" i="1" s="1"/>
  <c r="G711" i="1"/>
  <c r="I710" i="1"/>
  <c r="H710" i="1"/>
  <c r="G710" i="1"/>
  <c r="I709" i="1"/>
  <c r="H709" i="1"/>
  <c r="G709" i="1"/>
  <c r="I708" i="1"/>
  <c r="H708" i="1"/>
  <c r="G708" i="1"/>
  <c r="I703" i="1"/>
  <c r="H703" i="1"/>
  <c r="G703" i="1"/>
  <c r="I701" i="1"/>
  <c r="H701" i="1"/>
  <c r="G701" i="1"/>
  <c r="I699" i="1"/>
  <c r="H699" i="1"/>
  <c r="G699" i="1"/>
  <c r="I694" i="1"/>
  <c r="H694" i="1"/>
  <c r="J694" i="1" s="1"/>
  <c r="G694" i="1"/>
  <c r="I693" i="1"/>
  <c r="H693" i="1"/>
  <c r="J693" i="1" s="1"/>
  <c r="G693" i="1"/>
  <c r="I692" i="1"/>
  <c r="H692" i="1"/>
  <c r="G692" i="1"/>
  <c r="I691" i="1"/>
  <c r="H691" i="1"/>
  <c r="J691" i="1" s="1"/>
  <c r="G691" i="1"/>
  <c r="I690" i="1"/>
  <c r="H690" i="1"/>
  <c r="J690" i="1" s="1"/>
  <c r="G690" i="1"/>
  <c r="I689" i="1"/>
  <c r="H689" i="1"/>
  <c r="J689" i="1" s="1"/>
  <c r="G689" i="1"/>
  <c r="I688" i="1"/>
  <c r="H688" i="1"/>
  <c r="G688" i="1"/>
  <c r="I686" i="1"/>
  <c r="H686" i="1"/>
  <c r="G686" i="1"/>
  <c r="I685" i="1"/>
  <c r="H685" i="1"/>
  <c r="J685" i="1" s="1"/>
  <c r="G685" i="1"/>
  <c r="I684" i="1"/>
  <c r="H684" i="1"/>
  <c r="J684" i="1" s="1"/>
  <c r="G684" i="1"/>
  <c r="I682" i="1"/>
  <c r="H682" i="1"/>
  <c r="J682" i="1" s="1"/>
  <c r="J681" i="1" s="1"/>
  <c r="G682" i="1"/>
  <c r="I677" i="1"/>
  <c r="H677" i="1"/>
  <c r="J677" i="1" s="1"/>
  <c r="G677" i="1"/>
  <c r="I676" i="1"/>
  <c r="I678" i="1" s="1"/>
  <c r="D38" i="2" s="1"/>
  <c r="I38" i="2" s="1"/>
  <c r="H676" i="1"/>
  <c r="G676" i="1"/>
  <c r="I671" i="1"/>
  <c r="H671" i="1"/>
  <c r="J671" i="1" s="1"/>
  <c r="G671" i="1"/>
  <c r="I670" i="1"/>
  <c r="H670" i="1"/>
  <c r="G670" i="1"/>
  <c r="I669" i="1"/>
  <c r="H669" i="1"/>
  <c r="J669" i="1" s="1"/>
  <c r="G669" i="1"/>
  <c r="I667" i="1"/>
  <c r="H667" i="1"/>
  <c r="G667" i="1"/>
  <c r="I666" i="1"/>
  <c r="H666" i="1"/>
  <c r="G666" i="1"/>
  <c r="I665" i="1"/>
  <c r="H665" i="1"/>
  <c r="G665" i="1"/>
  <c r="I664" i="1"/>
  <c r="H664" i="1"/>
  <c r="G664" i="1"/>
  <c r="I659" i="1"/>
  <c r="H659" i="1"/>
  <c r="G659" i="1"/>
  <c r="I658" i="1"/>
  <c r="H658" i="1"/>
  <c r="G658" i="1"/>
  <c r="I657" i="1"/>
  <c r="H657" i="1"/>
  <c r="G657" i="1"/>
  <c r="I655" i="1"/>
  <c r="H655" i="1"/>
  <c r="G655" i="1"/>
  <c r="I654" i="1"/>
  <c r="H654" i="1"/>
  <c r="J654" i="1" s="1"/>
  <c r="G654" i="1"/>
  <c r="I653" i="1"/>
  <c r="H653" i="1"/>
  <c r="G653" i="1"/>
  <c r="I652" i="1"/>
  <c r="H652" i="1"/>
  <c r="G652" i="1"/>
  <c r="I651" i="1"/>
  <c r="H651" i="1"/>
  <c r="J651" i="1" s="1"/>
  <c r="G651" i="1"/>
  <c r="I650" i="1"/>
  <c r="H650" i="1"/>
  <c r="G650" i="1"/>
  <c r="I648" i="1"/>
  <c r="H648" i="1"/>
  <c r="G648" i="1"/>
  <c r="I647" i="1"/>
  <c r="H647" i="1"/>
  <c r="G647" i="1"/>
  <c r="I646" i="1"/>
  <c r="H646" i="1"/>
  <c r="J646" i="1" s="1"/>
  <c r="G646" i="1"/>
  <c r="I645" i="1"/>
  <c r="H645" i="1"/>
  <c r="G645" i="1"/>
  <c r="I644" i="1"/>
  <c r="H644" i="1"/>
  <c r="J644" i="1" s="1"/>
  <c r="G644" i="1"/>
  <c r="I642" i="1"/>
  <c r="H642" i="1"/>
  <c r="G642" i="1"/>
  <c r="I641" i="1"/>
  <c r="H641" i="1"/>
  <c r="J641" i="1" s="1"/>
  <c r="G641" i="1"/>
  <c r="I640" i="1"/>
  <c r="H640" i="1"/>
  <c r="G640" i="1"/>
  <c r="I639" i="1"/>
  <c r="H639" i="1"/>
  <c r="G639" i="1"/>
  <c r="I638" i="1"/>
  <c r="H638" i="1"/>
  <c r="G638" i="1"/>
  <c r="I637" i="1"/>
  <c r="H637" i="1"/>
  <c r="G637" i="1"/>
  <c r="I636" i="1"/>
  <c r="H636" i="1"/>
  <c r="G636" i="1"/>
  <c r="I634" i="1"/>
  <c r="H634" i="1"/>
  <c r="J634" i="1" s="1"/>
  <c r="G634" i="1"/>
  <c r="I633" i="1"/>
  <c r="H633" i="1"/>
  <c r="G633" i="1"/>
  <c r="I632" i="1"/>
  <c r="H632" i="1"/>
  <c r="G632" i="1"/>
  <c r="I631" i="1"/>
  <c r="H631" i="1"/>
  <c r="G631" i="1"/>
  <c r="I630" i="1"/>
  <c r="H630" i="1"/>
  <c r="J630" i="1" s="1"/>
  <c r="G630" i="1"/>
  <c r="I629" i="1"/>
  <c r="H629" i="1"/>
  <c r="G629" i="1"/>
  <c r="I628" i="1"/>
  <c r="H628" i="1"/>
  <c r="J628" i="1" s="1"/>
  <c r="G628" i="1"/>
  <c r="I627" i="1"/>
  <c r="H627" i="1"/>
  <c r="G627" i="1"/>
  <c r="I626" i="1"/>
  <c r="H626" i="1"/>
  <c r="G626" i="1"/>
  <c r="I625" i="1"/>
  <c r="H625" i="1"/>
  <c r="G625" i="1"/>
  <c r="I624" i="1"/>
  <c r="H624" i="1"/>
  <c r="G624" i="1"/>
  <c r="I623" i="1"/>
  <c r="H623" i="1"/>
  <c r="G623" i="1"/>
  <c r="I622" i="1"/>
  <c r="H622" i="1"/>
  <c r="G622" i="1"/>
  <c r="I617" i="1"/>
  <c r="H617" i="1"/>
  <c r="G617" i="1"/>
  <c r="I616" i="1"/>
  <c r="H616" i="1"/>
  <c r="G616" i="1"/>
  <c r="I615" i="1"/>
  <c r="H615" i="1"/>
  <c r="J615" i="1" s="1"/>
  <c r="G615" i="1"/>
  <c r="I614" i="1"/>
  <c r="H614" i="1"/>
  <c r="G614" i="1"/>
  <c r="I613" i="1"/>
  <c r="H613" i="1"/>
  <c r="G613" i="1"/>
  <c r="I612" i="1"/>
  <c r="H612" i="1"/>
  <c r="G612" i="1"/>
  <c r="I611" i="1"/>
  <c r="H611" i="1"/>
  <c r="G611" i="1"/>
  <c r="I610" i="1"/>
  <c r="H610" i="1"/>
  <c r="J610" i="1" s="1"/>
  <c r="G610" i="1"/>
  <c r="I609" i="1"/>
  <c r="H609" i="1"/>
  <c r="G609" i="1"/>
  <c r="I608" i="1"/>
  <c r="H608" i="1"/>
  <c r="G608" i="1"/>
  <c r="I607" i="1"/>
  <c r="H607" i="1"/>
  <c r="J607" i="1" s="1"/>
  <c r="G607" i="1"/>
  <c r="I606" i="1"/>
  <c r="H606" i="1"/>
  <c r="G606" i="1"/>
  <c r="I601" i="1"/>
  <c r="H601" i="1"/>
  <c r="G601" i="1"/>
  <c r="I599" i="1"/>
  <c r="H599" i="1"/>
  <c r="G599" i="1"/>
  <c r="I597" i="1"/>
  <c r="H597" i="1"/>
  <c r="G597" i="1"/>
  <c r="I596" i="1"/>
  <c r="H596" i="1"/>
  <c r="G596" i="1"/>
  <c r="I594" i="1"/>
  <c r="H594" i="1"/>
  <c r="G594" i="1"/>
  <c r="I593" i="1"/>
  <c r="H593" i="1"/>
  <c r="G593" i="1"/>
  <c r="I592" i="1"/>
  <c r="H592" i="1"/>
  <c r="J592" i="1" s="1"/>
  <c r="G592" i="1"/>
  <c r="I587" i="1"/>
  <c r="H587" i="1"/>
  <c r="J587" i="1" s="1"/>
  <c r="J586" i="1" s="1"/>
  <c r="G587" i="1"/>
  <c r="I585" i="1"/>
  <c r="I588" i="1" s="1"/>
  <c r="D33" i="2" s="1"/>
  <c r="H585" i="1"/>
  <c r="G585" i="1"/>
  <c r="I579" i="1"/>
  <c r="H579" i="1"/>
  <c r="H581" i="1" s="1"/>
  <c r="G579" i="1"/>
  <c r="I575" i="1"/>
  <c r="H575" i="1"/>
  <c r="G575" i="1"/>
  <c r="I574" i="1"/>
  <c r="H574" i="1"/>
  <c r="G574" i="1"/>
  <c r="I573" i="1"/>
  <c r="H573" i="1"/>
  <c r="G573" i="1"/>
  <c r="I571" i="1"/>
  <c r="H571" i="1"/>
  <c r="G571" i="1"/>
  <c r="I570" i="1"/>
  <c r="H570" i="1"/>
  <c r="G570" i="1"/>
  <c r="I569" i="1"/>
  <c r="H569" i="1"/>
  <c r="G569" i="1"/>
  <c r="I568" i="1"/>
  <c r="H568" i="1"/>
  <c r="G568" i="1"/>
  <c r="I567" i="1"/>
  <c r="H567" i="1"/>
  <c r="G567" i="1"/>
  <c r="I562" i="1"/>
  <c r="H562" i="1"/>
  <c r="J562" i="1" s="1"/>
  <c r="J561" i="1" s="1"/>
  <c r="G562" i="1"/>
  <c r="I560" i="1"/>
  <c r="H560" i="1"/>
  <c r="G560" i="1"/>
  <c r="I558" i="1"/>
  <c r="H558" i="1"/>
  <c r="G558" i="1"/>
  <c r="I557" i="1"/>
  <c r="H557" i="1"/>
  <c r="G557" i="1"/>
  <c r="I556" i="1"/>
  <c r="H556" i="1"/>
  <c r="G556" i="1"/>
  <c r="I555" i="1"/>
  <c r="H555" i="1"/>
  <c r="G555" i="1"/>
  <c r="I550" i="1"/>
  <c r="I551" i="1" s="1"/>
  <c r="D29" i="2" s="1"/>
  <c r="H550" i="1"/>
  <c r="H551" i="1" s="1"/>
  <c r="G550" i="1"/>
  <c r="I546" i="1"/>
  <c r="I547" i="1" s="1"/>
  <c r="D28" i="2" s="1"/>
  <c r="M28" i="2" s="1"/>
  <c r="H546" i="1"/>
  <c r="H547" i="1" s="1"/>
  <c r="C28" i="2" s="1"/>
  <c r="AA28" i="2" s="1"/>
  <c r="G546" i="1"/>
  <c r="I542" i="1"/>
  <c r="H542" i="1"/>
  <c r="G542" i="1"/>
  <c r="I541" i="1"/>
  <c r="H541" i="1"/>
  <c r="G541" i="1"/>
  <c r="I540" i="1"/>
  <c r="H540" i="1"/>
  <c r="G540" i="1"/>
  <c r="I539" i="1"/>
  <c r="H539" i="1"/>
  <c r="G539" i="1"/>
  <c r="I538" i="1"/>
  <c r="H538" i="1"/>
  <c r="G538" i="1"/>
  <c r="I536" i="1"/>
  <c r="H536" i="1"/>
  <c r="G536" i="1"/>
  <c r="I535" i="1"/>
  <c r="H535" i="1"/>
  <c r="G535" i="1"/>
  <c r="I534" i="1"/>
  <c r="H534" i="1"/>
  <c r="J534" i="1" s="1"/>
  <c r="G534" i="1"/>
  <c r="I533" i="1"/>
  <c r="H533" i="1"/>
  <c r="G533" i="1"/>
  <c r="I531" i="1"/>
  <c r="H531" i="1"/>
  <c r="G531" i="1"/>
  <c r="I530" i="1"/>
  <c r="H530" i="1"/>
  <c r="J530" i="1" s="1"/>
  <c r="G530" i="1"/>
  <c r="I529" i="1"/>
  <c r="H529" i="1"/>
  <c r="G529" i="1"/>
  <c r="I527" i="1"/>
  <c r="H527" i="1"/>
  <c r="J527" i="1" s="1"/>
  <c r="G527" i="1"/>
  <c r="I526" i="1"/>
  <c r="H526" i="1"/>
  <c r="J526" i="1" s="1"/>
  <c r="G526" i="1"/>
  <c r="I525" i="1"/>
  <c r="H525" i="1"/>
  <c r="G525" i="1"/>
  <c r="I524" i="1"/>
  <c r="H524" i="1"/>
  <c r="G524" i="1"/>
  <c r="I523" i="1"/>
  <c r="H523" i="1"/>
  <c r="G523" i="1"/>
  <c r="I522" i="1"/>
  <c r="H522" i="1"/>
  <c r="G522" i="1"/>
  <c r="I521" i="1"/>
  <c r="H521" i="1"/>
  <c r="G521" i="1"/>
  <c r="I518" i="1"/>
  <c r="H518" i="1"/>
  <c r="G518" i="1"/>
  <c r="I517" i="1"/>
  <c r="H517" i="1"/>
  <c r="G517" i="1"/>
  <c r="I516" i="1"/>
  <c r="H516" i="1"/>
  <c r="G516" i="1"/>
  <c r="I515" i="1"/>
  <c r="H515" i="1"/>
  <c r="G515" i="1"/>
  <c r="I514" i="1"/>
  <c r="H514" i="1"/>
  <c r="G514" i="1"/>
  <c r="I512" i="1"/>
  <c r="H512" i="1"/>
  <c r="G512" i="1"/>
  <c r="I511" i="1"/>
  <c r="H511" i="1"/>
  <c r="G511" i="1"/>
  <c r="I510" i="1"/>
  <c r="H510" i="1"/>
  <c r="G510" i="1"/>
  <c r="I509" i="1"/>
  <c r="H509" i="1"/>
  <c r="G509" i="1"/>
  <c r="I508" i="1"/>
  <c r="H508" i="1"/>
  <c r="J508" i="1" s="1"/>
  <c r="G508" i="1"/>
  <c r="I507" i="1"/>
  <c r="H507" i="1"/>
  <c r="G507" i="1"/>
  <c r="I506" i="1"/>
  <c r="H506" i="1"/>
  <c r="G506" i="1"/>
  <c r="I500" i="1"/>
  <c r="H500" i="1"/>
  <c r="G500" i="1"/>
  <c r="I499" i="1"/>
  <c r="H499" i="1"/>
  <c r="G499" i="1"/>
  <c r="I498" i="1"/>
  <c r="H498" i="1"/>
  <c r="G498" i="1"/>
  <c r="I497" i="1"/>
  <c r="H497" i="1"/>
  <c r="G497" i="1"/>
  <c r="I496" i="1"/>
  <c r="H496" i="1"/>
  <c r="G496" i="1"/>
  <c r="I33" i="1"/>
  <c r="H33" i="1"/>
  <c r="J33" i="1" s="1"/>
  <c r="G33" i="1"/>
  <c r="I32" i="1"/>
  <c r="H32" i="1"/>
  <c r="G32" i="1"/>
  <c r="I31" i="1"/>
  <c r="H31" i="1"/>
  <c r="G31" i="1"/>
  <c r="I30" i="1"/>
  <c r="H30" i="1"/>
  <c r="J30" i="1" s="1"/>
  <c r="G30" i="1"/>
  <c r="I29" i="1"/>
  <c r="H29" i="1"/>
  <c r="G29" i="1"/>
  <c r="J617" i="1" l="1"/>
  <c r="J688" i="1"/>
  <c r="AU28" i="2"/>
  <c r="J573" i="1"/>
  <c r="J701" i="1"/>
  <c r="J700" i="1" s="1"/>
  <c r="J574" i="1"/>
  <c r="I581" i="1"/>
  <c r="D32" i="2" s="1"/>
  <c r="J522" i="1"/>
  <c r="J541" i="1"/>
  <c r="J556" i="1"/>
  <c r="J32" i="1"/>
  <c r="J516" i="1"/>
  <c r="J536" i="1"/>
  <c r="J593" i="1"/>
  <c r="J616" i="1"/>
  <c r="J626" i="1"/>
  <c r="J531" i="1"/>
  <c r="J623" i="1"/>
  <c r="H501" i="1"/>
  <c r="C26" i="2" s="1"/>
  <c r="BC26" i="2" s="1"/>
  <c r="J539" i="1"/>
  <c r="J524" i="1"/>
  <c r="H588" i="1"/>
  <c r="C33" i="2" s="1"/>
  <c r="J596" i="1"/>
  <c r="J709" i="1"/>
  <c r="I501" i="1"/>
  <c r="D26" i="2" s="1"/>
  <c r="BQ26" i="2" s="1"/>
  <c r="J533" i="1"/>
  <c r="J571" i="1"/>
  <c r="J638" i="1"/>
  <c r="J657" i="1"/>
  <c r="E28" i="2"/>
  <c r="J497" i="1"/>
  <c r="J540" i="1"/>
  <c r="J627" i="1"/>
  <c r="J645" i="1"/>
  <c r="J667" i="1"/>
  <c r="J715" i="1"/>
  <c r="I563" i="1"/>
  <c r="D30" i="2" s="1"/>
  <c r="U30" i="2" s="1"/>
  <c r="J613" i="1"/>
  <c r="J633" i="1"/>
  <c r="J658" i="1"/>
  <c r="D54" i="2"/>
  <c r="BK28" i="2"/>
  <c r="Q38" i="2"/>
  <c r="J515" i="1"/>
  <c r="J535" i="1"/>
  <c r="J640" i="1"/>
  <c r="J659" i="1"/>
  <c r="J568" i="1"/>
  <c r="J609" i="1"/>
  <c r="H695" i="1"/>
  <c r="C39" i="2" s="1"/>
  <c r="BO39" i="2" s="1"/>
  <c r="J710" i="1"/>
  <c r="AK38" i="2"/>
  <c r="AO38" i="2"/>
  <c r="J499" i="1"/>
  <c r="J523" i="1"/>
  <c r="J557" i="1"/>
  <c r="J599" i="1"/>
  <c r="J598" i="1" s="1"/>
  <c r="J624" i="1"/>
  <c r="I704" i="1"/>
  <c r="D40" i="2" s="1"/>
  <c r="AC40" i="2" s="1"/>
  <c r="J718" i="1"/>
  <c r="AY28" i="2"/>
  <c r="I602" i="1"/>
  <c r="D34" i="2" s="1"/>
  <c r="AG34" i="2" s="1"/>
  <c r="I672" i="1"/>
  <c r="D37" i="2" s="1"/>
  <c r="Q37" i="2" s="1"/>
  <c r="M38" i="2"/>
  <c r="AS38" i="2"/>
  <c r="J500" i="1"/>
  <c r="J575" i="1"/>
  <c r="J601" i="1"/>
  <c r="J600" i="1" s="1"/>
  <c r="BG28" i="2"/>
  <c r="AQ28" i="2"/>
  <c r="AG38" i="2"/>
  <c r="H672" i="1"/>
  <c r="C37" i="2" s="1"/>
  <c r="K37" i="2" s="1"/>
  <c r="K28" i="2"/>
  <c r="AS28" i="2"/>
  <c r="J570" i="1"/>
  <c r="J631" i="1"/>
  <c r="AM28" i="2"/>
  <c r="BM38" i="2"/>
  <c r="J560" i="1"/>
  <c r="J559" i="1" s="1"/>
  <c r="J606" i="1"/>
  <c r="J650" i="1"/>
  <c r="H678" i="1"/>
  <c r="C38" i="2" s="1"/>
  <c r="AM38" i="2" s="1"/>
  <c r="BQ28" i="2"/>
  <c r="I762" i="1"/>
  <c r="D53" i="2" s="1"/>
  <c r="BM30" i="2"/>
  <c r="AO30" i="2"/>
  <c r="M30" i="2"/>
  <c r="BQ30" i="2"/>
  <c r="BI30" i="2"/>
  <c r="I582" i="1"/>
  <c r="C32" i="2"/>
  <c r="BQ29" i="2"/>
  <c r="BI29" i="2"/>
  <c r="AG29" i="2"/>
  <c r="I29" i="2"/>
  <c r="AW29" i="2"/>
  <c r="M29" i="2"/>
  <c r="BA29" i="2"/>
  <c r="BE29" i="2"/>
  <c r="U29" i="2"/>
  <c r="AO29" i="2"/>
  <c r="BM29" i="2"/>
  <c r="AK29" i="2"/>
  <c r="Y29" i="2"/>
  <c r="AS29" i="2"/>
  <c r="AC29" i="2"/>
  <c r="Q29" i="2"/>
  <c r="BM33" i="2"/>
  <c r="BI33" i="2"/>
  <c r="BE33" i="2"/>
  <c r="BQ33" i="2"/>
  <c r="J498" i="1"/>
  <c r="H543" i="1"/>
  <c r="C27" i="2" s="1"/>
  <c r="J521" i="1"/>
  <c r="J550" i="1"/>
  <c r="J549" i="1" s="1"/>
  <c r="J558" i="1"/>
  <c r="J569" i="1"/>
  <c r="J614" i="1"/>
  <c r="J632" i="1"/>
  <c r="J655" i="1"/>
  <c r="H704" i="1"/>
  <c r="U33" i="2"/>
  <c r="BA38" i="2"/>
  <c r="I33" i="2"/>
  <c r="AO33" i="2"/>
  <c r="BA33" i="2"/>
  <c r="J509" i="1"/>
  <c r="J555" i="1"/>
  <c r="J629" i="1"/>
  <c r="J639" i="1"/>
  <c r="J666" i="1"/>
  <c r="J719" i="1"/>
  <c r="J717" i="1" s="1"/>
  <c r="AG33" i="2"/>
  <c r="BI38" i="2"/>
  <c r="AC28" i="2"/>
  <c r="Q28" i="2"/>
  <c r="I552" i="1"/>
  <c r="C29" i="2"/>
  <c r="AC33" i="2"/>
  <c r="J579" i="1"/>
  <c r="J578" i="1" s="1"/>
  <c r="J686" i="1"/>
  <c r="J683" i="1" s="1"/>
  <c r="J692" i="1"/>
  <c r="J687" i="1" s="1"/>
  <c r="J703" i="1"/>
  <c r="J702" i="1" s="1"/>
  <c r="J713" i="1"/>
  <c r="J712" i="1" s="1"/>
  <c r="W28" i="2"/>
  <c r="AK33" i="2"/>
  <c r="Y38" i="2"/>
  <c r="BA28" i="2"/>
  <c r="BI28" i="2"/>
  <c r="J594" i="1"/>
  <c r="J611" i="1"/>
  <c r="J625" i="1"/>
  <c r="J652" i="1"/>
  <c r="BC28" i="2"/>
  <c r="BE28" i="2"/>
  <c r="AS33" i="2"/>
  <c r="AW33" i="2"/>
  <c r="S28" i="2"/>
  <c r="U28" i="2"/>
  <c r="AO28" i="2"/>
  <c r="J529" i="1"/>
  <c r="I618" i="1"/>
  <c r="D35" i="2" s="1"/>
  <c r="H720" i="1"/>
  <c r="BQ38" i="2"/>
  <c r="BO28" i="2"/>
  <c r="I28" i="2"/>
  <c r="J665" i="1"/>
  <c r="J510" i="1"/>
  <c r="J29" i="1"/>
  <c r="J28" i="1" s="1"/>
  <c r="J496" i="1"/>
  <c r="J511" i="1"/>
  <c r="J517" i="1"/>
  <c r="J542" i="1"/>
  <c r="J567" i="1"/>
  <c r="I589" i="1"/>
  <c r="J612" i="1"/>
  <c r="J653" i="1"/>
  <c r="I720" i="1"/>
  <c r="D41" i="2" s="1"/>
  <c r="AW28" i="2"/>
  <c r="J572" i="1"/>
  <c r="I660" i="1"/>
  <c r="D36" i="2" s="1"/>
  <c r="I543" i="1"/>
  <c r="D27" i="2" s="1"/>
  <c r="H660" i="1"/>
  <c r="C36" i="2" s="1"/>
  <c r="I695" i="1"/>
  <c r="D39" i="2" s="1"/>
  <c r="AG40" i="2"/>
  <c r="J512" i="1"/>
  <c r="J518" i="1"/>
  <c r="AE28" i="2"/>
  <c r="AI28" i="2"/>
  <c r="AC38" i="2"/>
  <c r="G28" i="2"/>
  <c r="AW38" i="2"/>
  <c r="M33" i="2"/>
  <c r="BE38" i="2"/>
  <c r="O28" i="2"/>
  <c r="I576" i="1"/>
  <c r="D31" i="2" s="1"/>
  <c r="J668" i="1"/>
  <c r="J636" i="1"/>
  <c r="J647" i="1"/>
  <c r="Q33" i="2"/>
  <c r="J507" i="1"/>
  <c r="J525" i="1"/>
  <c r="J538" i="1"/>
  <c r="BM28" i="2"/>
  <c r="Y28" i="2"/>
  <c r="AK28" i="2"/>
  <c r="AG28" i="2"/>
  <c r="J597" i="1"/>
  <c r="J608" i="1"/>
  <c r="J622" i="1"/>
  <c r="J637" i="1"/>
  <c r="J642" i="1"/>
  <c r="J648" i="1"/>
  <c r="J670" i="1"/>
  <c r="Y33" i="2"/>
  <c r="U38" i="2"/>
  <c r="J760" i="1"/>
  <c r="J759" i="1" s="1"/>
  <c r="J758" i="1" s="1"/>
  <c r="I548" i="1"/>
  <c r="J664" i="1"/>
  <c r="J514" i="1"/>
  <c r="H563" i="1"/>
  <c r="H602" i="1"/>
  <c r="J676" i="1"/>
  <c r="J675" i="1" s="1"/>
  <c r="J674" i="1" s="1"/>
  <c r="J699" i="1"/>
  <c r="J698" i="1" s="1"/>
  <c r="J708" i="1"/>
  <c r="J707" i="1" s="1"/>
  <c r="H618" i="1"/>
  <c r="H576" i="1"/>
  <c r="J585" i="1"/>
  <c r="J584" i="1" s="1"/>
  <c r="J583" i="1" s="1"/>
  <c r="J546" i="1"/>
  <c r="J545" i="1" s="1"/>
  <c r="J506" i="1"/>
  <c r="J31" i="1"/>
  <c r="AD20" i="2"/>
  <c r="BT19" i="2"/>
  <c r="BX19" i="2" s="1"/>
  <c r="AD18" i="2"/>
  <c r="BT17" i="2"/>
  <c r="BX17" i="2" s="1"/>
  <c r="AD12" i="2"/>
  <c r="AD11" i="2"/>
  <c r="BT10" i="2"/>
  <c r="BX10" i="2" s="1"/>
  <c r="I176" i="1"/>
  <c r="H176" i="1"/>
  <c r="G176" i="1"/>
  <c r="I193" i="1"/>
  <c r="H193" i="1"/>
  <c r="G193" i="1"/>
  <c r="I755" i="1"/>
  <c r="H755" i="1"/>
  <c r="G755" i="1"/>
  <c r="J454" i="1"/>
  <c r="J450" i="1"/>
  <c r="I378" i="1"/>
  <c r="H378" i="1"/>
  <c r="G378" i="1"/>
  <c r="I366" i="1"/>
  <c r="H366" i="1"/>
  <c r="J366" i="1" s="1"/>
  <c r="G366" i="1"/>
  <c r="I365" i="1"/>
  <c r="H365" i="1"/>
  <c r="G365" i="1"/>
  <c r="I364" i="1"/>
  <c r="H364" i="1"/>
  <c r="G364" i="1"/>
  <c r="I363" i="1"/>
  <c r="H363" i="1"/>
  <c r="G363" i="1"/>
  <c r="I332" i="1"/>
  <c r="H332" i="1"/>
  <c r="G332" i="1"/>
  <c r="I331" i="1"/>
  <c r="H331" i="1"/>
  <c r="G331" i="1"/>
  <c r="I129" i="1"/>
  <c r="H129" i="1"/>
  <c r="G129" i="1"/>
  <c r="BB52" i="2"/>
  <c r="AX52" i="2"/>
  <c r="AT52" i="2"/>
  <c r="AP52" i="2"/>
  <c r="AL52" i="2"/>
  <c r="AH52" i="2"/>
  <c r="Z52" i="2"/>
  <c r="AD52" i="2"/>
  <c r="V52" i="2"/>
  <c r="R52" i="2"/>
  <c r="N52" i="2"/>
  <c r="J52" i="2"/>
  <c r="BT52" i="2"/>
  <c r="BR25" i="2"/>
  <c r="BR24" i="2"/>
  <c r="BR23" i="2"/>
  <c r="BR22" i="2"/>
  <c r="BR21" i="2"/>
  <c r="BR20" i="2"/>
  <c r="BR19" i="2"/>
  <c r="BR18" i="2"/>
  <c r="BR17" i="2"/>
  <c r="BR16" i="2"/>
  <c r="BR15" i="2"/>
  <c r="BR14" i="2"/>
  <c r="BR13" i="2"/>
  <c r="BR12" i="2"/>
  <c r="BR11" i="2"/>
  <c r="BR10" i="2"/>
  <c r="BR9" i="2"/>
  <c r="BR8" i="2"/>
  <c r="BR7" i="2"/>
  <c r="BR6" i="2"/>
  <c r="BN25" i="2"/>
  <c r="BN24" i="2"/>
  <c r="BN23" i="2"/>
  <c r="BN22" i="2"/>
  <c r="BN21" i="2"/>
  <c r="BN20" i="2"/>
  <c r="BN19" i="2"/>
  <c r="BN18" i="2"/>
  <c r="BN17" i="2"/>
  <c r="BN16" i="2"/>
  <c r="BN15" i="2"/>
  <c r="BN14" i="2"/>
  <c r="BN13" i="2"/>
  <c r="BN12" i="2"/>
  <c r="BN11" i="2"/>
  <c r="BN10" i="2"/>
  <c r="BN9" i="2"/>
  <c r="BN8" i="2"/>
  <c r="BN7" i="2"/>
  <c r="BN6" i="2"/>
  <c r="BJ25" i="2"/>
  <c r="BJ24" i="2"/>
  <c r="BJ23" i="2"/>
  <c r="BJ22" i="2"/>
  <c r="BJ21" i="2"/>
  <c r="BJ20" i="2"/>
  <c r="BJ19" i="2"/>
  <c r="BJ18" i="2"/>
  <c r="BJ17" i="2"/>
  <c r="BJ16" i="2"/>
  <c r="BJ15" i="2"/>
  <c r="BJ14" i="2"/>
  <c r="BJ13" i="2"/>
  <c r="BJ12" i="2"/>
  <c r="BJ11" i="2"/>
  <c r="BJ10" i="2"/>
  <c r="BJ9" i="2"/>
  <c r="BJ8" i="2"/>
  <c r="BJ7" i="2"/>
  <c r="BJ6" i="2"/>
  <c r="BF25" i="2"/>
  <c r="BF24" i="2"/>
  <c r="BF23" i="2"/>
  <c r="BF22" i="2"/>
  <c r="BF21" i="2"/>
  <c r="BF20" i="2"/>
  <c r="BF19" i="2"/>
  <c r="BF18" i="2"/>
  <c r="BF17" i="2"/>
  <c r="BF16" i="2"/>
  <c r="BF15" i="2"/>
  <c r="BF14" i="2"/>
  <c r="BF13" i="2"/>
  <c r="BF12" i="2"/>
  <c r="BF11" i="2"/>
  <c r="BF10" i="2"/>
  <c r="BF9" i="2"/>
  <c r="BF8" i="2"/>
  <c r="BF7" i="2"/>
  <c r="BF6" i="2"/>
  <c r="BB25" i="2"/>
  <c r="BB24" i="2"/>
  <c r="BB23" i="2"/>
  <c r="BB22" i="2"/>
  <c r="BB21" i="2"/>
  <c r="BB20" i="2"/>
  <c r="BB19" i="2"/>
  <c r="BB18" i="2"/>
  <c r="BB17" i="2"/>
  <c r="BB16" i="2"/>
  <c r="BB15" i="2"/>
  <c r="BB14" i="2"/>
  <c r="BB13" i="2"/>
  <c r="BB12" i="2"/>
  <c r="BB11" i="2"/>
  <c r="BB10" i="2"/>
  <c r="BB9" i="2"/>
  <c r="BB8" i="2"/>
  <c r="BB7" i="2"/>
  <c r="BB6" i="2"/>
  <c r="AX25" i="2"/>
  <c r="AX24" i="2"/>
  <c r="AX23" i="2"/>
  <c r="AX22" i="2"/>
  <c r="AX21" i="2"/>
  <c r="AX20" i="2"/>
  <c r="AX19" i="2"/>
  <c r="AX18" i="2"/>
  <c r="AX17" i="2"/>
  <c r="AX16" i="2"/>
  <c r="AX15" i="2"/>
  <c r="AX14" i="2"/>
  <c r="AX13" i="2"/>
  <c r="AX12" i="2"/>
  <c r="AX11" i="2"/>
  <c r="AX10" i="2"/>
  <c r="AX9" i="2"/>
  <c r="AX8" i="2"/>
  <c r="AX7" i="2"/>
  <c r="AX6" i="2"/>
  <c r="BT6" i="2"/>
  <c r="BX6" i="2" s="1"/>
  <c r="D783" i="1"/>
  <c r="D742" i="1"/>
  <c r="B25" i="2"/>
  <c r="B24" i="2"/>
  <c r="B23" i="2"/>
  <c r="B22" i="2"/>
  <c r="B21" i="2"/>
  <c r="B20" i="2"/>
  <c r="B19" i="2"/>
  <c r="B18" i="2"/>
  <c r="B17" i="2"/>
  <c r="B16" i="2"/>
  <c r="B15" i="2"/>
  <c r="B14" i="2"/>
  <c r="B13" i="2"/>
  <c r="B12" i="2"/>
  <c r="B11" i="2"/>
  <c r="B10" i="2"/>
  <c r="B9" i="2"/>
  <c r="B8" i="2"/>
  <c r="J23" i="2"/>
  <c r="N23" i="2"/>
  <c r="R23" i="2"/>
  <c r="V23" i="2"/>
  <c r="Z23" i="2"/>
  <c r="AD23" i="2"/>
  <c r="AH23" i="2"/>
  <c r="AL23" i="2"/>
  <c r="AP23" i="2"/>
  <c r="AT23" i="2"/>
  <c r="BT23" i="2"/>
  <c r="BX23" i="2" s="1"/>
  <c r="J24" i="2"/>
  <c r="N24" i="2"/>
  <c r="R24" i="2"/>
  <c r="V24" i="2"/>
  <c r="Z24" i="2"/>
  <c r="AD24" i="2"/>
  <c r="AH24" i="2"/>
  <c r="AL24" i="2"/>
  <c r="AP24" i="2"/>
  <c r="AT24" i="2"/>
  <c r="BT24" i="2"/>
  <c r="BX24" i="2" s="1"/>
  <c r="BT22" i="2"/>
  <c r="BX22" i="2" s="1"/>
  <c r="AT22" i="2"/>
  <c r="AP22" i="2"/>
  <c r="AL22" i="2"/>
  <c r="AH22" i="2"/>
  <c r="AD22" i="2"/>
  <c r="Z22" i="2"/>
  <c r="V22" i="2"/>
  <c r="R22" i="2"/>
  <c r="N22" i="2"/>
  <c r="J22" i="2"/>
  <c r="B7" i="2"/>
  <c r="B6" i="2"/>
  <c r="BT65" i="2"/>
  <c r="AD65" i="2"/>
  <c r="Z65" i="2"/>
  <c r="V65" i="2"/>
  <c r="R65" i="2"/>
  <c r="B65" i="2"/>
  <c r="BT25" i="2"/>
  <c r="BX25" i="2" s="1"/>
  <c r="AT25" i="2"/>
  <c r="AP25" i="2"/>
  <c r="AL25" i="2"/>
  <c r="AH25" i="2"/>
  <c r="AD25" i="2"/>
  <c r="Z25" i="2"/>
  <c r="V25" i="2"/>
  <c r="R25" i="2"/>
  <c r="N25" i="2"/>
  <c r="J25" i="2"/>
  <c r="BT21" i="2"/>
  <c r="BX21" i="2" s="1"/>
  <c r="AT21" i="2"/>
  <c r="AP21" i="2"/>
  <c r="AL21" i="2"/>
  <c r="AH21" i="2"/>
  <c r="AD21" i="2"/>
  <c r="Z21" i="2"/>
  <c r="V21" i="2"/>
  <c r="R21" i="2"/>
  <c r="N21" i="2"/>
  <c r="J21" i="2"/>
  <c r="BT20" i="2"/>
  <c r="BX20" i="2" s="1"/>
  <c r="AT20" i="2"/>
  <c r="AP20" i="2"/>
  <c r="AL20" i="2"/>
  <c r="AH20" i="2"/>
  <c r="Z20" i="2"/>
  <c r="V20" i="2"/>
  <c r="R20" i="2"/>
  <c r="N20" i="2"/>
  <c r="J20" i="2"/>
  <c r="AT19" i="2"/>
  <c r="AP19" i="2"/>
  <c r="AL19" i="2"/>
  <c r="AH19" i="2"/>
  <c r="Z19" i="2"/>
  <c r="V19" i="2"/>
  <c r="R19" i="2"/>
  <c r="N19" i="2"/>
  <c r="J19" i="2"/>
  <c r="AT18" i="2"/>
  <c r="AP18" i="2"/>
  <c r="AL18" i="2"/>
  <c r="AH18" i="2"/>
  <c r="Z18" i="2"/>
  <c r="V18" i="2"/>
  <c r="R18" i="2"/>
  <c r="N18" i="2"/>
  <c r="J18" i="2"/>
  <c r="AT17" i="2"/>
  <c r="AP17" i="2"/>
  <c r="AL17" i="2"/>
  <c r="AH17" i="2"/>
  <c r="Z17" i="2"/>
  <c r="V17" i="2"/>
  <c r="R17" i="2"/>
  <c r="N17" i="2"/>
  <c r="J17" i="2"/>
  <c r="BT16" i="2"/>
  <c r="BX16" i="2" s="1"/>
  <c r="AT16" i="2"/>
  <c r="AP16" i="2"/>
  <c r="AL16" i="2"/>
  <c r="AH16" i="2"/>
  <c r="AD16" i="2"/>
  <c r="Z16" i="2"/>
  <c r="V16" i="2"/>
  <c r="R16" i="2"/>
  <c r="N16" i="2"/>
  <c r="J16" i="2"/>
  <c r="BT15" i="2"/>
  <c r="BX15" i="2" s="1"/>
  <c r="AT15" i="2"/>
  <c r="AP15" i="2"/>
  <c r="AL15" i="2"/>
  <c r="AH15" i="2"/>
  <c r="AD15" i="2"/>
  <c r="Z15" i="2"/>
  <c r="V15" i="2"/>
  <c r="R15" i="2"/>
  <c r="N15" i="2"/>
  <c r="J15" i="2"/>
  <c r="BT14" i="2"/>
  <c r="BX14" i="2" s="1"/>
  <c r="AT14" i="2"/>
  <c r="AP14" i="2"/>
  <c r="AL14" i="2"/>
  <c r="AH14" i="2"/>
  <c r="AD14" i="2"/>
  <c r="Z14" i="2"/>
  <c r="V14" i="2"/>
  <c r="R14" i="2"/>
  <c r="N14" i="2"/>
  <c r="J14" i="2"/>
  <c r="BT13" i="2"/>
  <c r="BX13" i="2" s="1"/>
  <c r="AT13" i="2"/>
  <c r="AP13" i="2"/>
  <c r="AL13" i="2"/>
  <c r="AH13" i="2"/>
  <c r="AD13" i="2"/>
  <c r="Z13" i="2"/>
  <c r="V13" i="2"/>
  <c r="R13" i="2"/>
  <c r="N13" i="2"/>
  <c r="J13" i="2"/>
  <c r="AT12" i="2"/>
  <c r="AP12" i="2"/>
  <c r="AL12" i="2"/>
  <c r="AH12" i="2"/>
  <c r="Z12" i="2"/>
  <c r="V12" i="2"/>
  <c r="R12" i="2"/>
  <c r="N12" i="2"/>
  <c r="J12" i="2"/>
  <c r="AT11" i="2"/>
  <c r="AP11" i="2"/>
  <c r="AL11" i="2"/>
  <c r="AH11" i="2"/>
  <c r="Z11" i="2"/>
  <c r="V11" i="2"/>
  <c r="R11" i="2"/>
  <c r="N11" i="2"/>
  <c r="J11" i="2"/>
  <c r="AT10" i="2"/>
  <c r="AP10" i="2"/>
  <c r="AL10" i="2"/>
  <c r="AH10" i="2"/>
  <c r="AD10" i="2"/>
  <c r="Z10" i="2"/>
  <c r="V10" i="2"/>
  <c r="R10" i="2"/>
  <c r="N10" i="2"/>
  <c r="J10" i="2"/>
  <c r="BT9" i="2"/>
  <c r="BX9" i="2" s="1"/>
  <c r="AT9" i="2"/>
  <c r="AP9" i="2"/>
  <c r="AL9" i="2"/>
  <c r="AH9" i="2"/>
  <c r="AD9" i="2"/>
  <c r="Z9" i="2"/>
  <c r="V9" i="2"/>
  <c r="R9" i="2"/>
  <c r="N9" i="2"/>
  <c r="J9" i="2"/>
  <c r="BT8" i="2"/>
  <c r="BX8" i="2" s="1"/>
  <c r="AT8" i="2"/>
  <c r="AP8" i="2"/>
  <c r="AL8" i="2"/>
  <c r="AH8" i="2"/>
  <c r="AD8" i="2"/>
  <c r="Z8" i="2"/>
  <c r="V8" i="2"/>
  <c r="R8" i="2"/>
  <c r="N8" i="2"/>
  <c r="J8" i="2"/>
  <c r="BT7" i="2"/>
  <c r="BX7" i="2" s="1"/>
  <c r="AT7" i="2"/>
  <c r="AP7" i="2"/>
  <c r="AL7" i="2"/>
  <c r="AH7" i="2"/>
  <c r="AD7" i="2"/>
  <c r="Z7" i="2"/>
  <c r="V7" i="2"/>
  <c r="R7" i="2"/>
  <c r="N7" i="2"/>
  <c r="J7" i="2"/>
  <c r="AT6" i="2"/>
  <c r="AP6" i="2"/>
  <c r="AL6" i="2"/>
  <c r="AH6" i="2"/>
  <c r="AD6" i="2"/>
  <c r="Z6" i="2"/>
  <c r="V6" i="2"/>
  <c r="R6" i="2"/>
  <c r="N6" i="2"/>
  <c r="J6" i="2"/>
  <c r="AC32" i="2" l="1"/>
  <c r="BI32" i="2"/>
  <c r="Q32" i="2"/>
  <c r="I32" i="2"/>
  <c r="AG32" i="2"/>
  <c r="BM32" i="2"/>
  <c r="BE32" i="2"/>
  <c r="U32" i="2"/>
  <c r="M32" i="2"/>
  <c r="AO32" i="2"/>
  <c r="AK32" i="2"/>
  <c r="AW32" i="2"/>
  <c r="Y32" i="2"/>
  <c r="AS32" i="2"/>
  <c r="BA32" i="2"/>
  <c r="BQ32" i="2"/>
  <c r="BG37" i="2"/>
  <c r="Y26" i="2"/>
  <c r="J591" i="1"/>
  <c r="BI26" i="2"/>
  <c r="BA30" i="2"/>
  <c r="Q30" i="2"/>
  <c r="J537" i="1"/>
  <c r="Y30" i="2"/>
  <c r="J532" i="1"/>
  <c r="AW30" i="2"/>
  <c r="AK30" i="2"/>
  <c r="AC30" i="2"/>
  <c r="G26" i="2"/>
  <c r="S26" i="2"/>
  <c r="AM26" i="2"/>
  <c r="W26" i="2"/>
  <c r="AI26" i="2"/>
  <c r="BK26" i="2"/>
  <c r="AO40" i="2"/>
  <c r="AE26" i="2"/>
  <c r="U40" i="2"/>
  <c r="BG26" i="2"/>
  <c r="AK37" i="2"/>
  <c r="I40" i="2"/>
  <c r="BA26" i="2"/>
  <c r="AO26" i="2"/>
  <c r="AK40" i="2"/>
  <c r="AS26" i="2"/>
  <c r="J635" i="1"/>
  <c r="J656" i="1"/>
  <c r="J595" i="1"/>
  <c r="J590" i="1" s="1"/>
  <c r="AY26" i="2"/>
  <c r="AQ26" i="2"/>
  <c r="AU26" i="2"/>
  <c r="BI40" i="2"/>
  <c r="K26" i="2"/>
  <c r="Q26" i="2"/>
  <c r="AG30" i="2"/>
  <c r="I502" i="1"/>
  <c r="I673" i="1"/>
  <c r="Y40" i="2"/>
  <c r="E26" i="2"/>
  <c r="M26" i="2"/>
  <c r="I30" i="2"/>
  <c r="BE37" i="2"/>
  <c r="O26" i="2"/>
  <c r="J520" i="1"/>
  <c r="J519" i="1" s="1"/>
  <c r="M40" i="2"/>
  <c r="AS37" i="2"/>
  <c r="BO26" i="2"/>
  <c r="AG26" i="2"/>
  <c r="J528" i="1"/>
  <c r="Q40" i="2"/>
  <c r="AA26" i="2"/>
  <c r="AK26" i="2"/>
  <c r="AS30" i="2"/>
  <c r="J643" i="1"/>
  <c r="U37" i="2"/>
  <c r="Y37" i="2"/>
  <c r="AO37" i="2"/>
  <c r="BE40" i="2"/>
  <c r="U34" i="2"/>
  <c r="BA34" i="2"/>
  <c r="E37" i="2"/>
  <c r="AW34" i="2"/>
  <c r="BG39" i="2"/>
  <c r="BQ34" i="2"/>
  <c r="U26" i="2"/>
  <c r="AS34" i="2"/>
  <c r="AU38" i="2"/>
  <c r="BE26" i="2"/>
  <c r="Y34" i="2"/>
  <c r="AW40" i="2"/>
  <c r="AW26" i="2"/>
  <c r="AK34" i="2"/>
  <c r="J621" i="1"/>
  <c r="AU37" i="2"/>
  <c r="S37" i="2"/>
  <c r="BC39" i="2"/>
  <c r="AM37" i="2"/>
  <c r="AE38" i="2"/>
  <c r="AE39" i="2"/>
  <c r="BK38" i="2"/>
  <c r="AQ39" i="2"/>
  <c r="AI38" i="2"/>
  <c r="BK39" i="2"/>
  <c r="AA37" i="2"/>
  <c r="BO37" i="2"/>
  <c r="AY39" i="2"/>
  <c r="K39" i="2"/>
  <c r="M34" i="2"/>
  <c r="J566" i="1"/>
  <c r="J565" i="1" s="1"/>
  <c r="W37" i="2"/>
  <c r="BI37" i="2"/>
  <c r="I34" i="2"/>
  <c r="E38" i="2"/>
  <c r="O38" i="2"/>
  <c r="K38" i="2"/>
  <c r="S38" i="2"/>
  <c r="J697" i="1"/>
  <c r="AC37" i="2"/>
  <c r="AW37" i="2"/>
  <c r="AE37" i="2"/>
  <c r="BM37" i="2"/>
  <c r="Q34" i="2"/>
  <c r="BC38" i="2"/>
  <c r="O37" i="2"/>
  <c r="G37" i="2"/>
  <c r="G39" i="2"/>
  <c r="BA37" i="2"/>
  <c r="BK37" i="2"/>
  <c r="BI34" i="2"/>
  <c r="M37" i="2"/>
  <c r="BC37" i="2"/>
  <c r="I37" i="2"/>
  <c r="J554" i="1"/>
  <c r="J553" i="1" s="1"/>
  <c r="AQ37" i="2"/>
  <c r="AO34" i="2"/>
  <c r="BG38" i="2"/>
  <c r="AA38" i="2"/>
  <c r="J663" i="1"/>
  <c r="J662" i="1" s="1"/>
  <c r="G38" i="2"/>
  <c r="BM40" i="2"/>
  <c r="AQ38" i="2"/>
  <c r="J649" i="1"/>
  <c r="AA39" i="2"/>
  <c r="AS40" i="2"/>
  <c r="BA40" i="2"/>
  <c r="BM26" i="2"/>
  <c r="AC34" i="2"/>
  <c r="AY37" i="2"/>
  <c r="AM39" i="2"/>
  <c r="W39" i="2"/>
  <c r="AI39" i="2"/>
  <c r="AC26" i="2"/>
  <c r="BM34" i="2"/>
  <c r="O39" i="2"/>
  <c r="J363" i="1"/>
  <c r="I679" i="1"/>
  <c r="AU39" i="2"/>
  <c r="AI37" i="2"/>
  <c r="J605" i="1"/>
  <c r="J604" i="1" s="1"/>
  <c r="S39" i="2"/>
  <c r="W38" i="2"/>
  <c r="BQ40" i="2"/>
  <c r="AG37" i="2"/>
  <c r="I26" i="2"/>
  <c r="BE34" i="2"/>
  <c r="BE30" i="2"/>
  <c r="J495" i="1"/>
  <c r="AY38" i="2"/>
  <c r="BQ37" i="2"/>
  <c r="BO38" i="2"/>
  <c r="M54" i="2"/>
  <c r="Q54" i="2"/>
  <c r="BA54" i="2"/>
  <c r="AK54" i="2"/>
  <c r="AS54" i="2"/>
  <c r="E54" i="2"/>
  <c r="BQ54" i="2"/>
  <c r="BM54" i="2"/>
  <c r="AG54" i="2"/>
  <c r="BI54" i="2"/>
  <c r="AW54" i="2"/>
  <c r="BE54" i="2"/>
  <c r="I54" i="2"/>
  <c r="AO54" i="2"/>
  <c r="U54" i="2"/>
  <c r="Y54" i="2"/>
  <c r="BI53" i="2"/>
  <c r="U53" i="2"/>
  <c r="BA53" i="2"/>
  <c r="M53" i="2"/>
  <c r="AW53" i="2"/>
  <c r="Y53" i="2"/>
  <c r="BE53" i="2"/>
  <c r="AK53" i="2"/>
  <c r="BM53" i="2"/>
  <c r="E53" i="2"/>
  <c r="AO53" i="2"/>
  <c r="Q53" i="2"/>
  <c r="AS53" i="2"/>
  <c r="AC53" i="2"/>
  <c r="AG53" i="2"/>
  <c r="BQ53" i="2"/>
  <c r="I53" i="2"/>
  <c r="J680" i="1"/>
  <c r="Y31" i="2"/>
  <c r="I31" i="2"/>
  <c r="AO31" i="2"/>
  <c r="AK31" i="2"/>
  <c r="AS31" i="2"/>
  <c r="AC31" i="2"/>
  <c r="AW31" i="2"/>
  <c r="Q31" i="2"/>
  <c r="BI31" i="2"/>
  <c r="U31" i="2"/>
  <c r="BA31" i="2"/>
  <c r="BQ31" i="2"/>
  <c r="AG31" i="2"/>
  <c r="BE31" i="2"/>
  <c r="BM31" i="2"/>
  <c r="M31" i="2"/>
  <c r="BM41" i="2"/>
  <c r="BQ41" i="2"/>
  <c r="BA41" i="2"/>
  <c r="AS41" i="2"/>
  <c r="BI41" i="2"/>
  <c r="Q41" i="2"/>
  <c r="AO41" i="2"/>
  <c r="AW41" i="2"/>
  <c r="AK41" i="2"/>
  <c r="U41" i="2"/>
  <c r="AC41" i="2"/>
  <c r="Y41" i="2"/>
  <c r="M41" i="2"/>
  <c r="AG41" i="2"/>
  <c r="I41" i="2"/>
  <c r="BE41" i="2"/>
  <c r="I705" i="1"/>
  <c r="C40" i="2"/>
  <c r="BM39" i="2"/>
  <c r="BI39" i="2"/>
  <c r="BA39" i="2"/>
  <c r="AS39" i="2"/>
  <c r="Q39" i="2"/>
  <c r="AO39" i="2"/>
  <c r="BE39" i="2"/>
  <c r="BQ39" i="2"/>
  <c r="U39" i="2"/>
  <c r="AK39" i="2"/>
  <c r="AW39" i="2"/>
  <c r="AC39" i="2"/>
  <c r="M39" i="2"/>
  <c r="I39" i="2"/>
  <c r="Y39" i="2"/>
  <c r="AG39" i="2"/>
  <c r="BK33" i="2"/>
  <c r="AQ33" i="2"/>
  <c r="AE33" i="2"/>
  <c r="AA33" i="2"/>
  <c r="BO33" i="2"/>
  <c r="BC33" i="2"/>
  <c r="S33" i="2"/>
  <c r="K33" i="2"/>
  <c r="G33" i="2"/>
  <c r="E33" i="2"/>
  <c r="AU33" i="2"/>
  <c r="W33" i="2"/>
  <c r="O33" i="2"/>
  <c r="BG33" i="2"/>
  <c r="AM33" i="2"/>
  <c r="AI33" i="2"/>
  <c r="AY33" i="2"/>
  <c r="I721" i="1"/>
  <c r="C41" i="2"/>
  <c r="J505" i="1"/>
  <c r="AI36" i="2"/>
  <c r="AM36" i="2"/>
  <c r="BK36" i="2"/>
  <c r="AE36" i="2"/>
  <c r="K36" i="2"/>
  <c r="AQ36" i="2"/>
  <c r="BO36" i="2"/>
  <c r="AY36" i="2"/>
  <c r="BG36" i="2"/>
  <c r="W36" i="2"/>
  <c r="O36" i="2"/>
  <c r="S36" i="2"/>
  <c r="AA36" i="2"/>
  <c r="G36" i="2"/>
  <c r="BC36" i="2"/>
  <c r="E36" i="2"/>
  <c r="AU36" i="2"/>
  <c r="AO27" i="2"/>
  <c r="BQ27" i="2"/>
  <c r="Y27" i="2"/>
  <c r="AW27" i="2"/>
  <c r="Q27" i="2"/>
  <c r="AS27" i="2"/>
  <c r="BA27" i="2"/>
  <c r="BE27" i="2"/>
  <c r="BM27" i="2"/>
  <c r="AC27" i="2"/>
  <c r="I27" i="2"/>
  <c r="U27" i="2"/>
  <c r="M27" i="2"/>
  <c r="AG27" i="2"/>
  <c r="AK27" i="2"/>
  <c r="BI27" i="2"/>
  <c r="BM35" i="2"/>
  <c r="U35" i="2"/>
  <c r="AO35" i="2"/>
  <c r="BE35" i="2"/>
  <c r="AC35" i="2"/>
  <c r="M35" i="2"/>
  <c r="AS35" i="2"/>
  <c r="BA35" i="2"/>
  <c r="I35" i="2"/>
  <c r="AW35" i="2"/>
  <c r="Q35" i="2"/>
  <c r="BI35" i="2"/>
  <c r="AK35" i="2"/>
  <c r="AG35" i="2"/>
  <c r="Y35" i="2"/>
  <c r="BQ35" i="2"/>
  <c r="I661" i="1"/>
  <c r="AQ29" i="2"/>
  <c r="AE29" i="2"/>
  <c r="AY29" i="2"/>
  <c r="BK29" i="2"/>
  <c r="AU29" i="2"/>
  <c r="E29" i="2"/>
  <c r="AM29" i="2"/>
  <c r="G29" i="2"/>
  <c r="W29" i="2"/>
  <c r="AA29" i="2"/>
  <c r="K29" i="2"/>
  <c r="BG29" i="2"/>
  <c r="AI29" i="2"/>
  <c r="BO29" i="2"/>
  <c r="BC29" i="2"/>
  <c r="S29" i="2"/>
  <c r="O29" i="2"/>
  <c r="I577" i="1"/>
  <c r="C31" i="2"/>
  <c r="E39" i="2"/>
  <c r="I619" i="1"/>
  <c r="C35" i="2"/>
  <c r="AK36" i="2"/>
  <c r="I36" i="2"/>
  <c r="BQ36" i="2"/>
  <c r="Y36" i="2"/>
  <c r="AS36" i="2"/>
  <c r="Q36" i="2"/>
  <c r="AO36" i="2"/>
  <c r="BI36" i="2"/>
  <c r="BM36" i="2"/>
  <c r="AG36" i="2"/>
  <c r="M36" i="2"/>
  <c r="AW36" i="2"/>
  <c r="BA36" i="2"/>
  <c r="U36" i="2"/>
  <c r="AC36" i="2"/>
  <c r="BE36" i="2"/>
  <c r="J706" i="1"/>
  <c r="AA27" i="2"/>
  <c r="BK27" i="2"/>
  <c r="AQ27" i="2"/>
  <c r="AU27" i="2"/>
  <c r="BC27" i="2"/>
  <c r="AM27" i="2"/>
  <c r="AI27" i="2"/>
  <c r="G27" i="2"/>
  <c r="W27" i="2"/>
  <c r="BG27" i="2"/>
  <c r="K27" i="2"/>
  <c r="BO27" i="2"/>
  <c r="AE27" i="2"/>
  <c r="O27" i="2"/>
  <c r="S27" i="2"/>
  <c r="E27" i="2"/>
  <c r="AY27" i="2"/>
  <c r="I603" i="1"/>
  <c r="C34" i="2"/>
  <c r="I564" i="1"/>
  <c r="C30" i="2"/>
  <c r="I544" i="1"/>
  <c r="AI32" i="2"/>
  <c r="AE32" i="2"/>
  <c r="BG32" i="2"/>
  <c r="W32" i="2"/>
  <c r="O32" i="2"/>
  <c r="AM32" i="2"/>
  <c r="BK32" i="2"/>
  <c r="AY32" i="2"/>
  <c r="K32" i="2"/>
  <c r="E32" i="2"/>
  <c r="AQ32" i="2"/>
  <c r="AU32" i="2"/>
  <c r="BC32" i="2"/>
  <c r="G32" i="2"/>
  <c r="AA32" i="2"/>
  <c r="S32" i="2"/>
  <c r="BO32" i="2"/>
  <c r="J513" i="1"/>
  <c r="I696" i="1"/>
  <c r="J176" i="1"/>
  <c r="J755" i="1"/>
  <c r="J754" i="1" s="1"/>
  <c r="J193" i="1"/>
  <c r="AD19" i="2"/>
  <c r="BT11" i="2"/>
  <c r="BX11" i="2" s="1"/>
  <c r="BT12" i="2"/>
  <c r="BX12" i="2" s="1"/>
  <c r="BT18" i="2"/>
  <c r="BX18" i="2" s="1"/>
  <c r="AD17" i="2"/>
  <c r="BU17" i="2" s="1"/>
  <c r="J331" i="1"/>
  <c r="J332" i="1"/>
  <c r="J365" i="1"/>
  <c r="J129" i="1"/>
  <c r="J364" i="1"/>
  <c r="J378" i="1"/>
  <c r="BU52" i="2"/>
  <c r="BU6" i="2"/>
  <c r="BU18" i="2"/>
  <c r="BU65" i="2"/>
  <c r="BU22" i="2"/>
  <c r="BU24" i="2"/>
  <c r="BU23" i="2"/>
  <c r="BU10" i="2"/>
  <c r="BU11" i="2"/>
  <c r="BU16" i="2"/>
  <c r="BU12" i="2"/>
  <c r="BU8" i="2"/>
  <c r="BU15" i="2"/>
  <c r="BU7" i="2"/>
  <c r="BU20" i="2"/>
  <c r="BU19" i="2"/>
  <c r="BU21" i="2"/>
  <c r="BU13" i="2"/>
  <c r="BU14" i="2"/>
  <c r="BU9" i="2"/>
  <c r="BU25" i="2"/>
  <c r="J620" i="1" l="1"/>
  <c r="AQ31" i="2"/>
  <c r="AY31" i="2"/>
  <c r="AE31" i="2"/>
  <c r="BK31" i="2"/>
  <c r="O31" i="2"/>
  <c r="AU31" i="2"/>
  <c r="G31" i="2"/>
  <c r="W31" i="2"/>
  <c r="AM31" i="2"/>
  <c r="BG31" i="2"/>
  <c r="K31" i="2"/>
  <c r="AI31" i="2"/>
  <c r="AA31" i="2"/>
  <c r="E31" i="2"/>
  <c r="BO31" i="2"/>
  <c r="BC31" i="2"/>
  <c r="S31" i="2"/>
  <c r="AI34" i="2"/>
  <c r="BK34" i="2"/>
  <c r="AE34" i="2"/>
  <c r="AM34" i="2"/>
  <c r="BO34" i="2"/>
  <c r="BG34" i="2"/>
  <c r="W34" i="2"/>
  <c r="AY34" i="2"/>
  <c r="O34" i="2"/>
  <c r="S34" i="2"/>
  <c r="G34" i="2"/>
  <c r="E34" i="2"/>
  <c r="AU34" i="2"/>
  <c r="AA34" i="2"/>
  <c r="BC34" i="2"/>
  <c r="K34" i="2"/>
  <c r="AQ34" i="2"/>
  <c r="K41" i="2"/>
  <c r="BK41" i="2"/>
  <c r="AQ41" i="2"/>
  <c r="AE41" i="2"/>
  <c r="AY41" i="2"/>
  <c r="AM41" i="2"/>
  <c r="E41" i="2"/>
  <c r="BG41" i="2"/>
  <c r="AU41" i="2"/>
  <c r="S41" i="2"/>
  <c r="G41" i="2"/>
  <c r="W41" i="2"/>
  <c r="O41" i="2"/>
  <c r="AA41" i="2"/>
  <c r="BO41" i="2"/>
  <c r="BC41" i="2"/>
  <c r="AI41" i="2"/>
  <c r="AM40" i="2"/>
  <c r="AI40" i="2"/>
  <c r="BK40" i="2"/>
  <c r="AE40" i="2"/>
  <c r="G40" i="2"/>
  <c r="S40" i="2"/>
  <c r="BC40" i="2"/>
  <c r="AA40" i="2"/>
  <c r="K40" i="2"/>
  <c r="AQ40" i="2"/>
  <c r="E40" i="2"/>
  <c r="AU40" i="2"/>
  <c r="AY40" i="2"/>
  <c r="BG40" i="2"/>
  <c r="W40" i="2"/>
  <c r="BO40" i="2"/>
  <c r="O40" i="2"/>
  <c r="AE30" i="2"/>
  <c r="AI30" i="2"/>
  <c r="AM30" i="2"/>
  <c r="BK30" i="2"/>
  <c r="AU30" i="2"/>
  <c r="K30" i="2"/>
  <c r="AQ30" i="2"/>
  <c r="O30" i="2"/>
  <c r="G30" i="2"/>
  <c r="AA30" i="2"/>
  <c r="S30" i="2"/>
  <c r="BC30" i="2"/>
  <c r="BO30" i="2"/>
  <c r="BG30" i="2"/>
  <c r="W30" i="2"/>
  <c r="AY30" i="2"/>
  <c r="E30" i="2"/>
  <c r="J504" i="1"/>
  <c r="J503" i="1" s="1"/>
  <c r="J494" i="1" s="1"/>
  <c r="BK35" i="2"/>
  <c r="AQ35" i="2"/>
  <c r="AE35" i="2"/>
  <c r="K35" i="2"/>
  <c r="AI35" i="2"/>
  <c r="E35" i="2"/>
  <c r="AA35" i="2"/>
  <c r="S35" i="2"/>
  <c r="BO35" i="2"/>
  <c r="BC35" i="2"/>
  <c r="AM35" i="2"/>
  <c r="G35" i="2"/>
  <c r="AY35" i="2"/>
  <c r="W35" i="2"/>
  <c r="O35" i="2"/>
  <c r="BG35" i="2"/>
  <c r="AU35" i="2"/>
  <c r="D65" i="2"/>
  <c r="BA65" i="2" l="1"/>
  <c r="BA70" i="2" s="1"/>
  <c r="BA73" i="2" s="1"/>
  <c r="BE65" i="2"/>
  <c r="BE70" i="2" s="1"/>
  <c r="BE73" i="2" s="1"/>
  <c r="BQ65" i="2"/>
  <c r="BQ70" i="2" s="1"/>
  <c r="BQ73" i="2" s="1"/>
  <c r="BM65" i="2"/>
  <c r="BM70" i="2" s="1"/>
  <c r="BM73" i="2" s="1"/>
  <c r="BI65" i="2"/>
  <c r="BI70" i="2" s="1"/>
  <c r="BI73" i="2" s="1"/>
  <c r="AW65" i="2"/>
  <c r="AW70" i="2" s="1"/>
  <c r="AW73" i="2" s="1"/>
  <c r="D67" i="2"/>
  <c r="AG65" i="2"/>
  <c r="AG70" i="2" s="1"/>
  <c r="U65" i="2"/>
  <c r="U70" i="2" s="1"/>
  <c r="AS65" i="2"/>
  <c r="AS70" i="2" s="1"/>
  <c r="I65" i="2"/>
  <c r="I70" i="2" s="1"/>
  <c r="M65" i="2"/>
  <c r="M70" i="2" s="1"/>
  <c r="Y65" i="2"/>
  <c r="Y70" i="2" s="1"/>
  <c r="AC65" i="2"/>
  <c r="AC70" i="2" s="1"/>
  <c r="AK65" i="2"/>
  <c r="AK70" i="2" s="1"/>
  <c r="AO65" i="2"/>
  <c r="AO70" i="2" s="1"/>
  <c r="Q65" i="2"/>
  <c r="Q70" i="2" s="1"/>
  <c r="D73" i="2" l="1"/>
  <c r="BB70" i="2"/>
  <c r="BJ70" i="2"/>
  <c r="BR70" i="2"/>
  <c r="AX70" i="2"/>
  <c r="BN70" i="2"/>
  <c r="BF70" i="2"/>
  <c r="AS73" i="2"/>
  <c r="AT70" i="2"/>
  <c r="AL70" i="2"/>
  <c r="AK73" i="2"/>
  <c r="R70" i="2"/>
  <c r="Q73" i="2"/>
  <c r="M73" i="2"/>
  <c r="N70" i="2"/>
  <c r="AO73" i="2"/>
  <c r="AP70" i="2"/>
  <c r="AD70" i="2"/>
  <c r="AC73" i="2"/>
  <c r="U73" i="2"/>
  <c r="V70" i="2"/>
  <c r="Y73" i="2"/>
  <c r="Z70" i="2"/>
  <c r="AH70" i="2"/>
  <c r="AG73" i="2"/>
  <c r="I73" i="2"/>
  <c r="J70" i="2"/>
  <c r="C65" i="2" l="1"/>
  <c r="BO65" i="2" l="1"/>
  <c r="BO69" i="2" s="1"/>
  <c r="BO72" i="2" s="1"/>
  <c r="BK65" i="2"/>
  <c r="BK69" i="2" s="1"/>
  <c r="BK72" i="2" s="1"/>
  <c r="BG65" i="2"/>
  <c r="BG69" i="2" s="1"/>
  <c r="BG72" i="2" s="1"/>
  <c r="BC65" i="2"/>
  <c r="BC69" i="2" s="1"/>
  <c r="BC72" i="2" s="1"/>
  <c r="AY65" i="2"/>
  <c r="AY69" i="2" s="1"/>
  <c r="AY72" i="2" s="1"/>
  <c r="AU65" i="2"/>
  <c r="AU69" i="2" s="1"/>
  <c r="AU72" i="2" s="1"/>
  <c r="AM65" i="2"/>
  <c r="AM69" i="2" s="1"/>
  <c r="C67" i="2"/>
  <c r="S65" i="2"/>
  <c r="S69" i="2" s="1"/>
  <c r="AE65" i="2"/>
  <c r="AE69" i="2" s="1"/>
  <c r="W65" i="2"/>
  <c r="W69" i="2" s="1"/>
  <c r="E65" i="2"/>
  <c r="AI65" i="2"/>
  <c r="AI69" i="2" s="1"/>
  <c r="K65" i="2"/>
  <c r="K69" i="2" s="1"/>
  <c r="AA65" i="2"/>
  <c r="AA69" i="2" s="1"/>
  <c r="AQ65" i="2"/>
  <c r="AQ69" i="2" s="1"/>
  <c r="O65" i="2"/>
  <c r="O69" i="2" s="1"/>
  <c r="G65" i="2"/>
  <c r="G69" i="2" s="1"/>
  <c r="C72" i="2" l="1"/>
  <c r="E73" i="2" s="1"/>
  <c r="BL69" i="2"/>
  <c r="AZ69" i="2"/>
  <c r="AV69" i="2"/>
  <c r="BD69" i="2"/>
  <c r="BP69" i="2"/>
  <c r="BH69" i="2"/>
  <c r="AQ72" i="2"/>
  <c r="AR69" i="2"/>
  <c r="AE72" i="2"/>
  <c r="AF69" i="2"/>
  <c r="AA72" i="2"/>
  <c r="AB69" i="2"/>
  <c r="AI72" i="2"/>
  <c r="AJ69" i="2"/>
  <c r="G72" i="2"/>
  <c r="H69" i="2"/>
  <c r="E67" i="2"/>
  <c r="AN69" i="2"/>
  <c r="AM72" i="2"/>
  <c r="P69" i="2"/>
  <c r="O72" i="2"/>
  <c r="T69" i="2"/>
  <c r="S72" i="2"/>
  <c r="K72" i="2"/>
  <c r="L69" i="2"/>
  <c r="W72" i="2"/>
  <c r="X69" i="2"/>
  <c r="I753" i="1" l="1"/>
  <c r="H753" i="1"/>
  <c r="G753" i="1"/>
  <c r="I752" i="1"/>
  <c r="H752" i="1"/>
  <c r="G752" i="1"/>
  <c r="I491" i="1"/>
  <c r="H491" i="1"/>
  <c r="G491" i="1"/>
  <c r="I490" i="1"/>
  <c r="H490" i="1"/>
  <c r="G490" i="1"/>
  <c r="I489" i="1"/>
  <c r="H489" i="1"/>
  <c r="G489" i="1"/>
  <c r="I488" i="1"/>
  <c r="H488" i="1"/>
  <c r="G488" i="1"/>
  <c r="I486" i="1"/>
  <c r="H486" i="1"/>
  <c r="G486" i="1"/>
  <c r="I485" i="1"/>
  <c r="H485" i="1"/>
  <c r="G485" i="1"/>
  <c r="I484" i="1"/>
  <c r="H484" i="1"/>
  <c r="G484" i="1"/>
  <c r="I483" i="1"/>
  <c r="H483" i="1"/>
  <c r="G483" i="1"/>
  <c r="I481" i="1"/>
  <c r="H481" i="1"/>
  <c r="G481" i="1"/>
  <c r="I480" i="1"/>
  <c r="H480" i="1"/>
  <c r="G480" i="1"/>
  <c r="I479" i="1"/>
  <c r="H479" i="1"/>
  <c r="G479" i="1"/>
  <c r="I478" i="1"/>
  <c r="H478" i="1"/>
  <c r="G478" i="1"/>
  <c r="I477" i="1"/>
  <c r="H477" i="1"/>
  <c r="G477" i="1"/>
  <c r="I472" i="1"/>
  <c r="H472" i="1"/>
  <c r="G472" i="1"/>
  <c r="I471" i="1"/>
  <c r="H471" i="1"/>
  <c r="G471" i="1"/>
  <c r="I467" i="1"/>
  <c r="H467" i="1"/>
  <c r="G467" i="1"/>
  <c r="I466" i="1"/>
  <c r="H466" i="1"/>
  <c r="G466" i="1"/>
  <c r="I464" i="1"/>
  <c r="H464" i="1"/>
  <c r="G464" i="1"/>
  <c r="I462" i="1"/>
  <c r="H462" i="1"/>
  <c r="G462" i="1"/>
  <c r="I461" i="1"/>
  <c r="H461" i="1"/>
  <c r="G461" i="1"/>
  <c r="I460" i="1"/>
  <c r="H460" i="1"/>
  <c r="G460" i="1"/>
  <c r="I449" i="1"/>
  <c r="H449" i="1"/>
  <c r="G449" i="1"/>
  <c r="I448" i="1"/>
  <c r="H448" i="1"/>
  <c r="G448" i="1"/>
  <c r="I447" i="1"/>
  <c r="H447" i="1"/>
  <c r="G447" i="1"/>
  <c r="I446" i="1"/>
  <c r="H446" i="1"/>
  <c r="G446" i="1"/>
  <c r="I445" i="1"/>
  <c r="H445" i="1"/>
  <c r="G445" i="1"/>
  <c r="I444" i="1"/>
  <c r="H444" i="1"/>
  <c r="G444" i="1"/>
  <c r="I443" i="1"/>
  <c r="H443" i="1"/>
  <c r="G443" i="1"/>
  <c r="I441" i="1"/>
  <c r="H441" i="1"/>
  <c r="G441" i="1"/>
  <c r="I440" i="1"/>
  <c r="H440" i="1"/>
  <c r="G440" i="1"/>
  <c r="I439" i="1"/>
  <c r="H439" i="1"/>
  <c r="G439" i="1"/>
  <c r="I437" i="1"/>
  <c r="H437" i="1"/>
  <c r="G437" i="1"/>
  <c r="I436" i="1"/>
  <c r="H436" i="1"/>
  <c r="G436" i="1"/>
  <c r="I431" i="1"/>
  <c r="H431" i="1"/>
  <c r="G431" i="1"/>
  <c r="I430" i="1"/>
  <c r="H430" i="1"/>
  <c r="G430" i="1"/>
  <c r="I429" i="1"/>
  <c r="H429" i="1"/>
  <c r="G429" i="1"/>
  <c r="I428" i="1"/>
  <c r="H428" i="1"/>
  <c r="G428" i="1"/>
  <c r="I427" i="1"/>
  <c r="H427" i="1"/>
  <c r="G427" i="1"/>
  <c r="I426" i="1"/>
  <c r="H426" i="1"/>
  <c r="G426" i="1"/>
  <c r="I425" i="1"/>
  <c r="H425" i="1"/>
  <c r="G425" i="1"/>
  <c r="I424" i="1"/>
  <c r="H424" i="1"/>
  <c r="G424" i="1"/>
  <c r="I423" i="1"/>
  <c r="H423" i="1"/>
  <c r="G423" i="1"/>
  <c r="I422" i="1"/>
  <c r="H422" i="1"/>
  <c r="G422" i="1"/>
  <c r="I421" i="1"/>
  <c r="H421" i="1"/>
  <c r="G421" i="1"/>
  <c r="I420" i="1"/>
  <c r="H420" i="1"/>
  <c r="G420" i="1"/>
  <c r="I418" i="1"/>
  <c r="H418" i="1"/>
  <c r="G418" i="1"/>
  <c r="I417" i="1"/>
  <c r="H417" i="1"/>
  <c r="G417" i="1"/>
  <c r="I416" i="1"/>
  <c r="H416" i="1"/>
  <c r="G416" i="1"/>
  <c r="I415" i="1"/>
  <c r="H415" i="1"/>
  <c r="G415" i="1"/>
  <c r="I413" i="1"/>
  <c r="H413" i="1"/>
  <c r="G413" i="1"/>
  <c r="I411" i="1"/>
  <c r="H411" i="1"/>
  <c r="G411" i="1"/>
  <c r="I410" i="1"/>
  <c r="H410" i="1"/>
  <c r="G410" i="1"/>
  <c r="I405" i="1"/>
  <c r="H405" i="1"/>
  <c r="G405" i="1"/>
  <c r="I404" i="1"/>
  <c r="H404" i="1"/>
  <c r="G404" i="1"/>
  <c r="I403" i="1"/>
  <c r="H403" i="1"/>
  <c r="G403" i="1"/>
  <c r="I402" i="1"/>
  <c r="H402" i="1"/>
  <c r="G402" i="1"/>
  <c r="I401" i="1"/>
  <c r="H401" i="1"/>
  <c r="G401" i="1"/>
  <c r="I400" i="1"/>
  <c r="H400" i="1"/>
  <c r="G400" i="1"/>
  <c r="I399" i="1"/>
  <c r="H399" i="1"/>
  <c r="G399" i="1"/>
  <c r="I397" i="1"/>
  <c r="H397" i="1"/>
  <c r="G397" i="1"/>
  <c r="I396" i="1"/>
  <c r="H396" i="1"/>
  <c r="G396" i="1"/>
  <c r="I395" i="1"/>
  <c r="H395" i="1"/>
  <c r="G395" i="1"/>
  <c r="I394" i="1"/>
  <c r="H394" i="1"/>
  <c r="G394" i="1"/>
  <c r="I393" i="1"/>
  <c r="H393" i="1"/>
  <c r="G393" i="1"/>
  <c r="I392" i="1"/>
  <c r="H392" i="1"/>
  <c r="G392" i="1"/>
  <c r="I387" i="1"/>
  <c r="H387" i="1"/>
  <c r="G387" i="1"/>
  <c r="I386" i="1"/>
  <c r="H386" i="1"/>
  <c r="G386" i="1"/>
  <c r="I385" i="1"/>
  <c r="H385" i="1"/>
  <c r="G385" i="1"/>
  <c r="I384" i="1"/>
  <c r="H384" i="1"/>
  <c r="G384" i="1"/>
  <c r="I383" i="1"/>
  <c r="H383" i="1"/>
  <c r="G383" i="1"/>
  <c r="I382" i="1"/>
  <c r="H382" i="1"/>
  <c r="G382" i="1"/>
  <c r="I381" i="1"/>
  <c r="H381" i="1"/>
  <c r="G381" i="1"/>
  <c r="I379" i="1"/>
  <c r="H379" i="1"/>
  <c r="G379" i="1"/>
  <c r="I377" i="1"/>
  <c r="H377" i="1"/>
  <c r="G377" i="1"/>
  <c r="I376" i="1"/>
  <c r="H376" i="1"/>
  <c r="G376" i="1"/>
  <c r="I375" i="1"/>
  <c r="H375" i="1"/>
  <c r="G375" i="1"/>
  <c r="I374" i="1"/>
  <c r="H374" i="1"/>
  <c r="G374" i="1"/>
  <c r="I373" i="1"/>
  <c r="H373" i="1"/>
  <c r="G373" i="1"/>
  <c r="I372" i="1"/>
  <c r="H372" i="1"/>
  <c r="G372" i="1"/>
  <c r="I371" i="1"/>
  <c r="H371" i="1"/>
  <c r="G371" i="1"/>
  <c r="I370" i="1"/>
  <c r="H370" i="1"/>
  <c r="G370" i="1"/>
  <c r="I368" i="1"/>
  <c r="H368" i="1"/>
  <c r="G368" i="1"/>
  <c r="I367" i="1"/>
  <c r="H367" i="1"/>
  <c r="G367" i="1"/>
  <c r="I362" i="1"/>
  <c r="H362" i="1"/>
  <c r="G362" i="1"/>
  <c r="I361" i="1"/>
  <c r="H361" i="1"/>
  <c r="G361" i="1"/>
  <c r="I360" i="1"/>
  <c r="H360" i="1"/>
  <c r="G360" i="1"/>
  <c r="I359" i="1"/>
  <c r="H359" i="1"/>
  <c r="G359" i="1"/>
  <c r="I358" i="1"/>
  <c r="H358" i="1"/>
  <c r="G358" i="1"/>
  <c r="I357" i="1"/>
  <c r="H357" i="1"/>
  <c r="G357" i="1"/>
  <c r="I356" i="1"/>
  <c r="H356" i="1"/>
  <c r="G356" i="1"/>
  <c r="I355" i="1"/>
  <c r="H355" i="1"/>
  <c r="G355" i="1"/>
  <c r="I354" i="1"/>
  <c r="H354" i="1"/>
  <c r="G354" i="1"/>
  <c r="I353" i="1"/>
  <c r="H353" i="1"/>
  <c r="G353" i="1"/>
  <c r="I351" i="1"/>
  <c r="H351" i="1"/>
  <c r="G351" i="1"/>
  <c r="I350" i="1"/>
  <c r="H350" i="1"/>
  <c r="G350" i="1"/>
  <c r="I349" i="1"/>
  <c r="H349" i="1"/>
  <c r="G349" i="1"/>
  <c r="I348" i="1"/>
  <c r="H348" i="1"/>
  <c r="G348" i="1"/>
  <c r="I347" i="1"/>
  <c r="H347" i="1"/>
  <c r="G347" i="1"/>
  <c r="I345" i="1"/>
  <c r="H345" i="1"/>
  <c r="G345" i="1"/>
  <c r="I344" i="1"/>
  <c r="H344" i="1"/>
  <c r="G344" i="1"/>
  <c r="I343" i="1"/>
  <c r="H343" i="1"/>
  <c r="G343" i="1"/>
  <c r="I342" i="1"/>
  <c r="H342" i="1"/>
  <c r="G342" i="1"/>
  <c r="I341" i="1"/>
  <c r="H341" i="1"/>
  <c r="G341" i="1"/>
  <c r="I340" i="1"/>
  <c r="H340" i="1"/>
  <c r="G340" i="1"/>
  <c r="I339" i="1"/>
  <c r="H339" i="1"/>
  <c r="G339" i="1"/>
  <c r="I334" i="1"/>
  <c r="H334" i="1"/>
  <c r="G334" i="1"/>
  <c r="I333" i="1"/>
  <c r="H333" i="1"/>
  <c r="G333" i="1"/>
  <c r="I330" i="1"/>
  <c r="H330" i="1"/>
  <c r="G330" i="1"/>
  <c r="I329" i="1"/>
  <c r="H329" i="1"/>
  <c r="G329" i="1"/>
  <c r="I328" i="1"/>
  <c r="H328" i="1"/>
  <c r="G328" i="1"/>
  <c r="I327" i="1"/>
  <c r="H327" i="1"/>
  <c r="G327" i="1"/>
  <c r="I326" i="1"/>
  <c r="H326" i="1"/>
  <c r="G326" i="1"/>
  <c r="I325" i="1"/>
  <c r="H325" i="1"/>
  <c r="G325" i="1"/>
  <c r="I324" i="1"/>
  <c r="H324" i="1"/>
  <c r="G324" i="1"/>
  <c r="I323" i="1"/>
  <c r="H323" i="1"/>
  <c r="G323" i="1"/>
  <c r="I322" i="1"/>
  <c r="H322" i="1"/>
  <c r="G322" i="1"/>
  <c r="I321" i="1"/>
  <c r="H321" i="1"/>
  <c r="G321" i="1"/>
  <c r="I319" i="1"/>
  <c r="H319" i="1"/>
  <c r="G319" i="1"/>
  <c r="I318" i="1"/>
  <c r="H318" i="1"/>
  <c r="G318" i="1"/>
  <c r="I317" i="1"/>
  <c r="H317" i="1"/>
  <c r="G317" i="1"/>
  <c r="I316" i="1"/>
  <c r="H316" i="1"/>
  <c r="G316" i="1"/>
  <c r="I315" i="1"/>
  <c r="H315" i="1"/>
  <c r="G315" i="1"/>
  <c r="I314" i="1"/>
  <c r="H314" i="1"/>
  <c r="G314" i="1"/>
  <c r="I313" i="1"/>
  <c r="H313" i="1"/>
  <c r="G313" i="1"/>
  <c r="I312" i="1"/>
  <c r="H312" i="1"/>
  <c r="G312" i="1"/>
  <c r="I311" i="1"/>
  <c r="H311" i="1"/>
  <c r="G311" i="1"/>
  <c r="I310" i="1"/>
  <c r="H310" i="1"/>
  <c r="G310" i="1"/>
  <c r="I309" i="1"/>
  <c r="H309" i="1"/>
  <c r="G309" i="1"/>
  <c r="I308" i="1"/>
  <c r="H308" i="1"/>
  <c r="G308" i="1"/>
  <c r="I307" i="1"/>
  <c r="H307" i="1"/>
  <c r="G307" i="1"/>
  <c r="I306" i="1"/>
  <c r="H306" i="1"/>
  <c r="G306" i="1"/>
  <c r="I305" i="1"/>
  <c r="H305" i="1"/>
  <c r="G305" i="1"/>
  <c r="I304" i="1"/>
  <c r="H304" i="1"/>
  <c r="G304" i="1"/>
  <c r="I303" i="1"/>
  <c r="H303" i="1"/>
  <c r="G303" i="1"/>
  <c r="I302" i="1"/>
  <c r="H302" i="1"/>
  <c r="G302" i="1"/>
  <c r="I301" i="1"/>
  <c r="H301" i="1"/>
  <c r="G301" i="1"/>
  <c r="I300" i="1"/>
  <c r="H300" i="1"/>
  <c r="G300" i="1"/>
  <c r="I299" i="1"/>
  <c r="H299" i="1"/>
  <c r="G299" i="1"/>
  <c r="I298" i="1"/>
  <c r="H298" i="1"/>
  <c r="G298" i="1"/>
  <c r="I297" i="1"/>
  <c r="H297" i="1"/>
  <c r="G297" i="1"/>
  <c r="I296" i="1"/>
  <c r="H296" i="1"/>
  <c r="G296" i="1"/>
  <c r="I295" i="1"/>
  <c r="H295" i="1"/>
  <c r="G295" i="1"/>
  <c r="I294" i="1"/>
  <c r="H294" i="1"/>
  <c r="G294" i="1"/>
  <c r="I293" i="1"/>
  <c r="H293" i="1"/>
  <c r="G293" i="1"/>
  <c r="I291" i="1"/>
  <c r="H291" i="1"/>
  <c r="G291" i="1"/>
  <c r="I290" i="1"/>
  <c r="H290" i="1"/>
  <c r="G290" i="1"/>
  <c r="I289" i="1"/>
  <c r="H289" i="1"/>
  <c r="G289" i="1"/>
  <c r="I288" i="1"/>
  <c r="H288" i="1"/>
  <c r="G288" i="1"/>
  <c r="I287" i="1"/>
  <c r="H287" i="1"/>
  <c r="G287" i="1"/>
  <c r="I286" i="1"/>
  <c r="H286" i="1"/>
  <c r="G286" i="1"/>
  <c r="I285" i="1"/>
  <c r="H285" i="1"/>
  <c r="G285" i="1"/>
  <c r="I284" i="1"/>
  <c r="H284" i="1"/>
  <c r="G284" i="1"/>
  <c r="I283" i="1"/>
  <c r="H283" i="1"/>
  <c r="G283" i="1"/>
  <c r="I282" i="1"/>
  <c r="H282" i="1"/>
  <c r="G282" i="1"/>
  <c r="I281" i="1"/>
  <c r="H281" i="1"/>
  <c r="G281" i="1"/>
  <c r="I280" i="1"/>
  <c r="H280" i="1"/>
  <c r="G280" i="1"/>
  <c r="I279" i="1"/>
  <c r="H279" i="1"/>
  <c r="G279" i="1"/>
  <c r="I277" i="1"/>
  <c r="H277" i="1"/>
  <c r="G277" i="1"/>
  <c r="I276" i="1"/>
  <c r="H276" i="1"/>
  <c r="G276" i="1"/>
  <c r="I275" i="1"/>
  <c r="H275" i="1"/>
  <c r="G275" i="1"/>
  <c r="I274" i="1"/>
  <c r="H274" i="1"/>
  <c r="G274" i="1"/>
  <c r="I273" i="1"/>
  <c r="H273" i="1"/>
  <c r="G273" i="1"/>
  <c r="I272" i="1"/>
  <c r="H272" i="1"/>
  <c r="G272" i="1"/>
  <c r="I271" i="1"/>
  <c r="H271" i="1"/>
  <c r="G271" i="1"/>
  <c r="I270" i="1"/>
  <c r="H270" i="1"/>
  <c r="G270" i="1"/>
  <c r="I269" i="1"/>
  <c r="H269" i="1"/>
  <c r="G269" i="1"/>
  <c r="I268" i="1"/>
  <c r="H268" i="1"/>
  <c r="G268" i="1"/>
  <c r="I267" i="1"/>
  <c r="H267" i="1"/>
  <c r="G267" i="1"/>
  <c r="I266" i="1"/>
  <c r="H266" i="1"/>
  <c r="G266" i="1"/>
  <c r="I265" i="1"/>
  <c r="H265" i="1"/>
  <c r="G265" i="1"/>
  <c r="I264" i="1"/>
  <c r="H264" i="1"/>
  <c r="G264" i="1"/>
  <c r="I263" i="1"/>
  <c r="H263" i="1"/>
  <c r="G263" i="1"/>
  <c r="I262" i="1"/>
  <c r="H262" i="1"/>
  <c r="G262" i="1"/>
  <c r="I261" i="1"/>
  <c r="H261" i="1"/>
  <c r="G261" i="1"/>
  <c r="I260" i="1"/>
  <c r="H260" i="1"/>
  <c r="G260" i="1"/>
  <c r="I259" i="1"/>
  <c r="H259" i="1"/>
  <c r="G259" i="1"/>
  <c r="I258" i="1"/>
  <c r="H258" i="1"/>
  <c r="G258" i="1"/>
  <c r="I257" i="1"/>
  <c r="H257" i="1"/>
  <c r="G257" i="1"/>
  <c r="I256" i="1"/>
  <c r="H256" i="1"/>
  <c r="G256" i="1"/>
  <c r="I255" i="1"/>
  <c r="H255" i="1"/>
  <c r="G255" i="1"/>
  <c r="I254" i="1"/>
  <c r="H254" i="1"/>
  <c r="G254" i="1"/>
  <c r="I253" i="1"/>
  <c r="H253" i="1"/>
  <c r="G253" i="1"/>
  <c r="I252" i="1"/>
  <c r="H252" i="1"/>
  <c r="G252" i="1"/>
  <c r="I251" i="1"/>
  <c r="H251" i="1"/>
  <c r="G251" i="1"/>
  <c r="I250" i="1"/>
  <c r="H250" i="1"/>
  <c r="G250" i="1"/>
  <c r="I249" i="1"/>
  <c r="H249" i="1"/>
  <c r="G249" i="1"/>
  <c r="I244" i="1"/>
  <c r="H244" i="1"/>
  <c r="G244" i="1"/>
  <c r="I243" i="1"/>
  <c r="H243" i="1"/>
  <c r="G243" i="1"/>
  <c r="I241" i="1"/>
  <c r="H241" i="1"/>
  <c r="G241" i="1"/>
  <c r="I240" i="1"/>
  <c r="H240" i="1"/>
  <c r="G240" i="1"/>
  <c r="I239" i="1"/>
  <c r="H239" i="1"/>
  <c r="G239" i="1"/>
  <c r="I238" i="1"/>
  <c r="H238" i="1"/>
  <c r="G238" i="1"/>
  <c r="I236" i="1"/>
  <c r="H236" i="1"/>
  <c r="G236" i="1"/>
  <c r="I235" i="1"/>
  <c r="H235" i="1"/>
  <c r="G235" i="1"/>
  <c r="I234" i="1"/>
  <c r="H234" i="1"/>
  <c r="G234" i="1"/>
  <c r="I233" i="1"/>
  <c r="H233" i="1"/>
  <c r="G233" i="1"/>
  <c r="I232" i="1"/>
  <c r="H232" i="1"/>
  <c r="G232" i="1"/>
  <c r="I231" i="1"/>
  <c r="H231" i="1"/>
  <c r="G231" i="1"/>
  <c r="I229" i="1"/>
  <c r="H229" i="1"/>
  <c r="G229" i="1"/>
  <c r="I228" i="1"/>
  <c r="H228" i="1"/>
  <c r="G228" i="1"/>
  <c r="I223" i="1"/>
  <c r="H223" i="1"/>
  <c r="G223" i="1"/>
  <c r="I222" i="1"/>
  <c r="H222" i="1"/>
  <c r="G222" i="1"/>
  <c r="I220" i="1"/>
  <c r="H220" i="1"/>
  <c r="G220" i="1"/>
  <c r="I219" i="1"/>
  <c r="H219" i="1"/>
  <c r="G219" i="1"/>
  <c r="I218" i="1"/>
  <c r="H218" i="1"/>
  <c r="G218" i="1"/>
  <c r="I217" i="1"/>
  <c r="H217" i="1"/>
  <c r="G217" i="1"/>
  <c r="I216" i="1"/>
  <c r="H216" i="1"/>
  <c r="G216" i="1"/>
  <c r="I215" i="1"/>
  <c r="H215" i="1"/>
  <c r="G215" i="1"/>
  <c r="I214" i="1"/>
  <c r="H214" i="1"/>
  <c r="G214" i="1"/>
  <c r="I213" i="1"/>
  <c r="H213" i="1"/>
  <c r="G213" i="1"/>
  <c r="I211" i="1"/>
  <c r="H211" i="1"/>
  <c r="G211" i="1"/>
  <c r="I210" i="1"/>
  <c r="H210" i="1"/>
  <c r="G210" i="1"/>
  <c r="I208" i="1"/>
  <c r="H208" i="1"/>
  <c r="G208" i="1"/>
  <c r="I207" i="1"/>
  <c r="H207" i="1"/>
  <c r="G207" i="1"/>
  <c r="I206" i="1"/>
  <c r="H206" i="1"/>
  <c r="G206" i="1"/>
  <c r="I205" i="1"/>
  <c r="H205" i="1"/>
  <c r="G205" i="1"/>
  <c r="I204" i="1"/>
  <c r="H204" i="1"/>
  <c r="G204" i="1"/>
  <c r="I199" i="1"/>
  <c r="H199" i="1"/>
  <c r="G199" i="1"/>
  <c r="I198" i="1"/>
  <c r="H198" i="1"/>
  <c r="G198" i="1"/>
  <c r="I197" i="1"/>
  <c r="H197" i="1"/>
  <c r="G197" i="1"/>
  <c r="I196" i="1"/>
  <c r="H196" i="1"/>
  <c r="G196" i="1"/>
  <c r="I192" i="1"/>
  <c r="H192" i="1"/>
  <c r="G192" i="1"/>
  <c r="I190" i="1"/>
  <c r="H190" i="1"/>
  <c r="G190" i="1"/>
  <c r="I188" i="1"/>
  <c r="H188" i="1"/>
  <c r="G188" i="1"/>
  <c r="I186" i="1"/>
  <c r="H186" i="1"/>
  <c r="G186" i="1"/>
  <c r="I185" i="1"/>
  <c r="H185" i="1"/>
  <c r="G185" i="1"/>
  <c r="I184" i="1"/>
  <c r="H184" i="1"/>
  <c r="G184" i="1"/>
  <c r="I183" i="1"/>
  <c r="H183" i="1"/>
  <c r="G183" i="1"/>
  <c r="I177" i="1"/>
  <c r="H177" i="1"/>
  <c r="G177" i="1"/>
  <c r="I175" i="1"/>
  <c r="H175" i="1"/>
  <c r="G175" i="1"/>
  <c r="I174" i="1"/>
  <c r="H174" i="1"/>
  <c r="G174" i="1"/>
  <c r="I172" i="1"/>
  <c r="H172" i="1"/>
  <c r="G172" i="1"/>
  <c r="I171" i="1"/>
  <c r="H171" i="1"/>
  <c r="G171" i="1"/>
  <c r="I170" i="1"/>
  <c r="H170" i="1"/>
  <c r="G170" i="1"/>
  <c r="I169" i="1"/>
  <c r="H169" i="1"/>
  <c r="G169" i="1"/>
  <c r="I164" i="1"/>
  <c r="H164" i="1"/>
  <c r="G164" i="1"/>
  <c r="I163" i="1"/>
  <c r="H163" i="1"/>
  <c r="G163" i="1"/>
  <c r="I161" i="1"/>
  <c r="H161" i="1"/>
  <c r="G161" i="1"/>
  <c r="I160" i="1"/>
  <c r="H160" i="1"/>
  <c r="G160" i="1"/>
  <c r="I159" i="1"/>
  <c r="H159" i="1"/>
  <c r="G159" i="1"/>
  <c r="I158" i="1"/>
  <c r="H158" i="1"/>
  <c r="G158" i="1"/>
  <c r="I157" i="1"/>
  <c r="H157" i="1"/>
  <c r="G157" i="1"/>
  <c r="I156" i="1"/>
  <c r="H156" i="1"/>
  <c r="G156" i="1"/>
  <c r="I151" i="1"/>
  <c r="H151" i="1"/>
  <c r="G151" i="1"/>
  <c r="I150" i="1"/>
  <c r="H150" i="1"/>
  <c r="G150" i="1"/>
  <c r="I149" i="1"/>
  <c r="H149" i="1"/>
  <c r="G149" i="1"/>
  <c r="I148" i="1"/>
  <c r="H148" i="1"/>
  <c r="G148" i="1"/>
  <c r="I146" i="1"/>
  <c r="H146" i="1"/>
  <c r="G146" i="1"/>
  <c r="I145" i="1"/>
  <c r="H145" i="1"/>
  <c r="G145" i="1"/>
  <c r="I144" i="1"/>
  <c r="H144" i="1"/>
  <c r="G144" i="1"/>
  <c r="I143" i="1"/>
  <c r="H143" i="1"/>
  <c r="G143" i="1"/>
  <c r="I142" i="1"/>
  <c r="H142" i="1"/>
  <c r="G142" i="1"/>
  <c r="I141" i="1"/>
  <c r="H141" i="1"/>
  <c r="G141" i="1"/>
  <c r="I140" i="1"/>
  <c r="H140" i="1"/>
  <c r="G140" i="1"/>
  <c r="I135" i="1"/>
  <c r="H135" i="1"/>
  <c r="G135" i="1"/>
  <c r="I134" i="1"/>
  <c r="H134" i="1"/>
  <c r="G134" i="1"/>
  <c r="I133" i="1"/>
  <c r="H133" i="1"/>
  <c r="G133" i="1"/>
  <c r="I132" i="1"/>
  <c r="H132" i="1"/>
  <c r="G132" i="1"/>
  <c r="I130" i="1"/>
  <c r="H130" i="1"/>
  <c r="G130" i="1"/>
  <c r="I128" i="1"/>
  <c r="H128" i="1"/>
  <c r="G128" i="1"/>
  <c r="I127" i="1"/>
  <c r="H127" i="1"/>
  <c r="G127" i="1"/>
  <c r="I126" i="1"/>
  <c r="H126" i="1"/>
  <c r="G126" i="1"/>
  <c r="I124" i="1"/>
  <c r="H124" i="1"/>
  <c r="G124" i="1"/>
  <c r="I123" i="1"/>
  <c r="H123" i="1"/>
  <c r="G123" i="1"/>
  <c r="I122" i="1"/>
  <c r="H122" i="1"/>
  <c r="G122" i="1"/>
  <c r="I121" i="1"/>
  <c r="H121" i="1"/>
  <c r="G121" i="1"/>
  <c r="I120" i="1"/>
  <c r="H120" i="1"/>
  <c r="G120" i="1"/>
  <c r="I115" i="1"/>
  <c r="H115" i="1"/>
  <c r="G115" i="1"/>
  <c r="I114" i="1"/>
  <c r="H114" i="1"/>
  <c r="G114" i="1"/>
  <c r="I113" i="1"/>
  <c r="H113" i="1"/>
  <c r="G113" i="1"/>
  <c r="I112" i="1"/>
  <c r="H112" i="1"/>
  <c r="G112" i="1"/>
  <c r="I111" i="1"/>
  <c r="H111" i="1"/>
  <c r="G111" i="1"/>
  <c r="I110" i="1"/>
  <c r="H110" i="1"/>
  <c r="G110" i="1"/>
  <c r="I109" i="1"/>
  <c r="H109" i="1"/>
  <c r="G109" i="1"/>
  <c r="I105" i="1"/>
  <c r="H105" i="1"/>
  <c r="G105" i="1"/>
  <c r="I104" i="1"/>
  <c r="H104" i="1"/>
  <c r="G104" i="1"/>
  <c r="I103" i="1"/>
  <c r="H103" i="1"/>
  <c r="G103" i="1"/>
  <c r="I102" i="1"/>
  <c r="H102" i="1"/>
  <c r="G102" i="1"/>
  <c r="I98" i="1"/>
  <c r="H98" i="1"/>
  <c r="G98" i="1"/>
  <c r="I97" i="1"/>
  <c r="H97" i="1"/>
  <c r="J97" i="1" s="1"/>
  <c r="G97" i="1"/>
  <c r="I96" i="1"/>
  <c r="H96" i="1"/>
  <c r="G96" i="1"/>
  <c r="I95" i="1"/>
  <c r="H95" i="1"/>
  <c r="G95" i="1"/>
  <c r="I94" i="1"/>
  <c r="H94" i="1"/>
  <c r="G94" i="1"/>
  <c r="I92" i="1"/>
  <c r="H92" i="1"/>
  <c r="G92" i="1"/>
  <c r="I91" i="1"/>
  <c r="H91" i="1"/>
  <c r="G91" i="1"/>
  <c r="I90" i="1"/>
  <c r="H90" i="1"/>
  <c r="G90" i="1"/>
  <c r="I89" i="1"/>
  <c r="H89" i="1"/>
  <c r="G89" i="1"/>
  <c r="I88" i="1"/>
  <c r="H88" i="1"/>
  <c r="G88" i="1"/>
  <c r="I87" i="1"/>
  <c r="H87" i="1"/>
  <c r="G87" i="1"/>
  <c r="I86" i="1"/>
  <c r="H86" i="1"/>
  <c r="G86" i="1"/>
  <c r="I85" i="1"/>
  <c r="H85" i="1"/>
  <c r="G85" i="1"/>
  <c r="I83" i="1"/>
  <c r="H83" i="1"/>
  <c r="G83" i="1"/>
  <c r="I82" i="1"/>
  <c r="H82" i="1"/>
  <c r="G82" i="1"/>
  <c r="I81" i="1"/>
  <c r="H81" i="1"/>
  <c r="G81" i="1"/>
  <c r="I80" i="1"/>
  <c r="H80" i="1"/>
  <c r="G80" i="1"/>
  <c r="I79" i="1"/>
  <c r="H79" i="1"/>
  <c r="J79" i="1" s="1"/>
  <c r="G79" i="1"/>
  <c r="I77" i="1"/>
  <c r="H77" i="1"/>
  <c r="G77" i="1"/>
  <c r="I76" i="1"/>
  <c r="H76" i="1"/>
  <c r="G76" i="1"/>
  <c r="I75" i="1"/>
  <c r="H75" i="1"/>
  <c r="G75" i="1"/>
  <c r="I74" i="1"/>
  <c r="H74" i="1"/>
  <c r="G74" i="1"/>
  <c r="I73" i="1"/>
  <c r="H73" i="1"/>
  <c r="G73" i="1"/>
  <c r="I72" i="1"/>
  <c r="H72" i="1"/>
  <c r="G72" i="1"/>
  <c r="I71" i="1"/>
  <c r="H71" i="1"/>
  <c r="G71" i="1"/>
  <c r="I69" i="1"/>
  <c r="H69" i="1"/>
  <c r="G69" i="1"/>
  <c r="I68" i="1"/>
  <c r="H68" i="1"/>
  <c r="G68" i="1"/>
  <c r="I67" i="1"/>
  <c r="H67" i="1"/>
  <c r="G67" i="1"/>
  <c r="I66" i="1"/>
  <c r="H66" i="1"/>
  <c r="G66" i="1"/>
  <c r="I65" i="1"/>
  <c r="H65" i="1"/>
  <c r="G65" i="1"/>
  <c r="I64" i="1"/>
  <c r="H64" i="1"/>
  <c r="G64" i="1"/>
  <c r="I63" i="1"/>
  <c r="H63" i="1"/>
  <c r="G63" i="1"/>
  <c r="I62" i="1"/>
  <c r="H62" i="1"/>
  <c r="G62" i="1"/>
  <c r="I60" i="1"/>
  <c r="H60" i="1"/>
  <c r="G60" i="1"/>
  <c r="I59" i="1"/>
  <c r="H59" i="1"/>
  <c r="G59" i="1"/>
  <c r="I58" i="1"/>
  <c r="H58" i="1"/>
  <c r="G58" i="1"/>
  <c r="I55" i="1"/>
  <c r="H55" i="1"/>
  <c r="G55" i="1"/>
  <c r="I54" i="1"/>
  <c r="H54" i="1"/>
  <c r="G54" i="1"/>
  <c r="I53" i="1"/>
  <c r="H53" i="1"/>
  <c r="G53" i="1"/>
  <c r="I52" i="1"/>
  <c r="H52" i="1"/>
  <c r="G52" i="1"/>
  <c r="I51" i="1"/>
  <c r="H51" i="1"/>
  <c r="G51" i="1"/>
  <c r="I50" i="1"/>
  <c r="H50" i="1"/>
  <c r="G50" i="1"/>
  <c r="I49" i="1"/>
  <c r="H49" i="1"/>
  <c r="G49" i="1"/>
  <c r="I47" i="1"/>
  <c r="H47" i="1"/>
  <c r="G47" i="1"/>
  <c r="I46" i="1"/>
  <c r="H46" i="1"/>
  <c r="G46" i="1"/>
  <c r="I45" i="1"/>
  <c r="H45" i="1"/>
  <c r="G45" i="1"/>
  <c r="I44" i="1"/>
  <c r="H44" i="1"/>
  <c r="G44" i="1"/>
  <c r="I43" i="1"/>
  <c r="H43" i="1"/>
  <c r="G43" i="1"/>
  <c r="I42" i="1"/>
  <c r="H42" i="1"/>
  <c r="G42" i="1"/>
  <c r="I41" i="1"/>
  <c r="H41" i="1"/>
  <c r="G41" i="1"/>
  <c r="I35" i="1"/>
  <c r="H35" i="1"/>
  <c r="H36" i="1" s="1"/>
  <c r="C7" i="2" s="1"/>
  <c r="G35" i="1"/>
  <c r="I23" i="1"/>
  <c r="H23" i="1"/>
  <c r="G23" i="1"/>
  <c r="I21" i="1"/>
  <c r="H21" i="1"/>
  <c r="G21" i="1"/>
  <c r="I20" i="1"/>
  <c r="H20" i="1"/>
  <c r="G20" i="1"/>
  <c r="I19" i="1"/>
  <c r="H19" i="1"/>
  <c r="G19" i="1"/>
  <c r="I17" i="1"/>
  <c r="H17" i="1"/>
  <c r="G17" i="1"/>
  <c r="I16" i="1"/>
  <c r="H16" i="1"/>
  <c r="G16" i="1"/>
  <c r="I15" i="1"/>
  <c r="H15" i="1"/>
  <c r="G15" i="1"/>
  <c r="I13" i="1"/>
  <c r="H13" i="1"/>
  <c r="G13" i="1"/>
  <c r="I36" i="1" l="1"/>
  <c r="D7" i="2" s="1"/>
  <c r="J69" i="1"/>
  <c r="H756" i="1"/>
  <c r="I456" i="1"/>
  <c r="D22" i="2" s="1"/>
  <c r="J308" i="1"/>
  <c r="J316" i="1"/>
  <c r="H456" i="1"/>
  <c r="C22" i="2" s="1"/>
  <c r="I756" i="1"/>
  <c r="H473" i="1"/>
  <c r="C24" i="2" s="1"/>
  <c r="O24" i="2" s="1"/>
  <c r="I473" i="1"/>
  <c r="D24" i="2" s="1"/>
  <c r="M24" i="2" s="1"/>
  <c r="J128" i="1"/>
  <c r="AM24" i="2"/>
  <c r="AQ24" i="2"/>
  <c r="K24" i="2"/>
  <c r="S7" i="2"/>
  <c r="AU7" i="2"/>
  <c r="G7" i="2"/>
  <c r="AQ7" i="2"/>
  <c r="AY7" i="2"/>
  <c r="O7" i="2"/>
  <c r="AA7" i="2"/>
  <c r="AM7" i="2"/>
  <c r="W7" i="2"/>
  <c r="AI7" i="2"/>
  <c r="AE7" i="2"/>
  <c r="K7" i="2"/>
  <c r="BO7" i="2"/>
  <c r="BC7" i="2"/>
  <c r="BG7" i="2"/>
  <c r="BK7" i="2"/>
  <c r="J232" i="1"/>
  <c r="J241" i="1"/>
  <c r="J254" i="1"/>
  <c r="J262" i="1"/>
  <c r="J270" i="1"/>
  <c r="J279" i="1"/>
  <c r="J287" i="1"/>
  <c r="J296" i="1"/>
  <c r="J304" i="1"/>
  <c r="J312" i="1"/>
  <c r="J321" i="1"/>
  <c r="J329" i="1"/>
  <c r="J343" i="1"/>
  <c r="J353" i="1"/>
  <c r="J361" i="1"/>
  <c r="J374" i="1"/>
  <c r="J384" i="1"/>
  <c r="J396" i="1"/>
  <c r="J405" i="1"/>
  <c r="J420" i="1"/>
  <c r="J428" i="1"/>
  <c r="J440" i="1"/>
  <c r="J448" i="1"/>
  <c r="J444" i="1"/>
  <c r="J290" i="1"/>
  <c r="J282" i="1"/>
  <c r="I106" i="1"/>
  <c r="D9" i="2" s="1"/>
  <c r="H136" i="1"/>
  <c r="C11" i="2" s="1"/>
  <c r="I152" i="1"/>
  <c r="D12" i="2" s="1"/>
  <c r="H165" i="1"/>
  <c r="C13" i="2" s="1"/>
  <c r="H178" i="1"/>
  <c r="C14" i="2" s="1"/>
  <c r="H468" i="1"/>
  <c r="C23" i="2" s="1"/>
  <c r="H492" i="1"/>
  <c r="I136" i="1"/>
  <c r="D11" i="2" s="1"/>
  <c r="I165" i="1"/>
  <c r="I178" i="1"/>
  <c r="D14" i="2" s="1"/>
  <c r="J198" i="1"/>
  <c r="H245" i="1"/>
  <c r="C17" i="2" s="1"/>
  <c r="I468" i="1"/>
  <c r="D23" i="2" s="1"/>
  <c r="I492" i="1"/>
  <c r="H24" i="1"/>
  <c r="C6" i="2" s="1"/>
  <c r="I99" i="1"/>
  <c r="D8" i="2" s="1"/>
  <c r="I245" i="1"/>
  <c r="D17" i="2" s="1"/>
  <c r="H99" i="1"/>
  <c r="C8" i="2" s="1"/>
  <c r="H116" i="1"/>
  <c r="C10" i="2" s="1"/>
  <c r="H335" i="1"/>
  <c r="C18" i="2" s="1"/>
  <c r="I116" i="1"/>
  <c r="D10" i="2" s="1"/>
  <c r="I335" i="1"/>
  <c r="D18" i="2" s="1"/>
  <c r="I24" i="1"/>
  <c r="D6" i="2" s="1"/>
  <c r="H200" i="1"/>
  <c r="C15" i="2" s="1"/>
  <c r="H432" i="1"/>
  <c r="C21" i="2" s="1"/>
  <c r="I200" i="1"/>
  <c r="D15" i="2" s="1"/>
  <c r="H224" i="1"/>
  <c r="C16" i="2" s="1"/>
  <c r="J325" i="1"/>
  <c r="J339" i="1"/>
  <c r="H388" i="1"/>
  <c r="C19" i="2" s="1"/>
  <c r="H406" i="1"/>
  <c r="C20" i="2" s="1"/>
  <c r="I432" i="1"/>
  <c r="D21" i="2" s="1"/>
  <c r="J424" i="1"/>
  <c r="J436" i="1"/>
  <c r="H106" i="1"/>
  <c r="C9" i="2" s="1"/>
  <c r="H152" i="1"/>
  <c r="C12" i="2" s="1"/>
  <c r="I224" i="1"/>
  <c r="D16" i="2" s="1"/>
  <c r="I388" i="1"/>
  <c r="D19" i="2" s="1"/>
  <c r="I406" i="1"/>
  <c r="D20" i="2" s="1"/>
  <c r="J300" i="1"/>
  <c r="J471" i="1"/>
  <c r="J92" i="1"/>
  <c r="J115" i="1"/>
  <c r="J347" i="1"/>
  <c r="J42" i="1"/>
  <c r="J51" i="1"/>
  <c r="J62" i="1"/>
  <c r="J239" i="1"/>
  <c r="J252" i="1"/>
  <c r="J260" i="1"/>
  <c r="J268" i="1"/>
  <c r="J276" i="1"/>
  <c r="J285" i="1"/>
  <c r="J16" i="1"/>
  <c r="J280" i="1"/>
  <c r="J348" i="1"/>
  <c r="J294" i="1"/>
  <c r="J302" i="1"/>
  <c r="J310" i="1"/>
  <c r="J318" i="1"/>
  <c r="J327" i="1"/>
  <c r="J341" i="1"/>
  <c r="J350" i="1"/>
  <c r="J359" i="1"/>
  <c r="J372" i="1"/>
  <c r="J382" i="1"/>
  <c r="J394" i="1"/>
  <c r="J403" i="1"/>
  <c r="J417" i="1"/>
  <c r="J426" i="1"/>
  <c r="J439" i="1"/>
  <c r="J446" i="1"/>
  <c r="J491" i="1"/>
  <c r="J288" i="1"/>
  <c r="J71" i="1"/>
  <c r="J114" i="1"/>
  <c r="J80" i="1"/>
  <c r="J250" i="1"/>
  <c r="J258" i="1"/>
  <c r="J266" i="1"/>
  <c r="J274" i="1"/>
  <c r="J283" i="1"/>
  <c r="J291" i="1"/>
  <c r="J415" i="1"/>
  <c r="J462" i="1"/>
  <c r="J479" i="1"/>
  <c r="J489" i="1"/>
  <c r="J102" i="1"/>
  <c r="J113" i="1"/>
  <c r="J149" i="1"/>
  <c r="J161" i="1"/>
  <c r="J175" i="1"/>
  <c r="J207" i="1"/>
  <c r="J231" i="1"/>
  <c r="J240" i="1"/>
  <c r="J253" i="1"/>
  <c r="J261" i="1"/>
  <c r="J269" i="1"/>
  <c r="J277" i="1"/>
  <c r="J295" i="1"/>
  <c r="J303" i="1"/>
  <c r="J311" i="1"/>
  <c r="J373" i="1"/>
  <c r="J383" i="1"/>
  <c r="J395" i="1"/>
  <c r="J404" i="1"/>
  <c r="J418" i="1"/>
  <c r="J447" i="1"/>
  <c r="J467" i="1"/>
  <c r="J752" i="1"/>
  <c r="J91" i="1"/>
  <c r="J238" i="1"/>
  <c r="J484" i="1"/>
  <c r="J121" i="1"/>
  <c r="J132" i="1"/>
  <c r="J157" i="1"/>
  <c r="J213" i="1"/>
  <c r="J222" i="1"/>
  <c r="J235" i="1"/>
  <c r="J89" i="1"/>
  <c r="J95" i="1"/>
  <c r="J112" i="1"/>
  <c r="J466" i="1"/>
  <c r="J142" i="1"/>
  <c r="J164" i="1"/>
  <c r="J233" i="1"/>
  <c r="J472" i="1"/>
  <c r="J110" i="1"/>
  <c r="J122" i="1"/>
  <c r="J357" i="1"/>
  <c r="J17" i="1"/>
  <c r="J46" i="1"/>
  <c r="J55" i="1"/>
  <c r="J94" i="1"/>
  <c r="J120" i="1"/>
  <c r="J130" i="1"/>
  <c r="J217" i="1"/>
  <c r="J220" i="1"/>
  <c r="J234" i="1"/>
  <c r="J163" i="1"/>
  <c r="J170" i="1"/>
  <c r="J20" i="1"/>
  <c r="J35" i="1"/>
  <c r="J34" i="1" s="1"/>
  <c r="J49" i="1"/>
  <c r="J59" i="1"/>
  <c r="J77" i="1"/>
  <c r="J87" i="1"/>
  <c r="J190" i="1"/>
  <c r="J189" i="1" s="1"/>
  <c r="J481" i="1"/>
  <c r="J66" i="1"/>
  <c r="J75" i="1"/>
  <c r="J90" i="1"/>
  <c r="J145" i="1"/>
  <c r="J158" i="1"/>
  <c r="J171" i="1"/>
  <c r="J449" i="1"/>
  <c r="J485" i="1"/>
  <c r="J370" i="1"/>
  <c r="J379" i="1"/>
  <c r="J392" i="1"/>
  <c r="J143" i="1"/>
  <c r="J19" i="1"/>
  <c r="J23" i="1"/>
  <c r="J22" i="1" s="1"/>
  <c r="J47" i="1"/>
  <c r="J58" i="1"/>
  <c r="J86" i="1"/>
  <c r="J146" i="1"/>
  <c r="J188" i="1"/>
  <c r="J187" i="1" s="1"/>
  <c r="J205" i="1"/>
  <c r="J215" i="1"/>
  <c r="J63" i="1"/>
  <c r="J72" i="1"/>
  <c r="J81" i="1"/>
  <c r="J124" i="1"/>
  <c r="J135" i="1"/>
  <c r="J144" i="1"/>
  <c r="J150" i="1"/>
  <c r="J211" i="1"/>
  <c r="J13" i="1"/>
  <c r="J133" i="1"/>
  <c r="J148" i="1"/>
  <c r="J160" i="1"/>
  <c r="J177" i="1"/>
  <c r="J208" i="1"/>
  <c r="J236" i="1"/>
  <c r="J243" i="1"/>
  <c r="J397" i="1"/>
  <c r="J15" i="1"/>
  <c r="J44" i="1"/>
  <c r="J53" i="1"/>
  <c r="J64" i="1"/>
  <c r="J88" i="1"/>
  <c r="J105" i="1"/>
  <c r="J67" i="1"/>
  <c r="J76" i="1"/>
  <c r="J351" i="1"/>
  <c r="J45" i="1"/>
  <c r="J54" i="1"/>
  <c r="J65" i="1"/>
  <c r="J74" i="1"/>
  <c r="J83" i="1"/>
  <c r="J109" i="1"/>
  <c r="J141" i="1"/>
  <c r="J156" i="1"/>
  <c r="J169" i="1"/>
  <c r="J186" i="1"/>
  <c r="J204" i="1"/>
  <c r="J214" i="1"/>
  <c r="J219" i="1"/>
  <c r="J251" i="1"/>
  <c r="J259" i="1"/>
  <c r="J267" i="1"/>
  <c r="J275" i="1"/>
  <c r="J293" i="1"/>
  <c r="J301" i="1"/>
  <c r="J309" i="1"/>
  <c r="J317" i="1"/>
  <c r="J326" i="1"/>
  <c r="J340" i="1"/>
  <c r="J358" i="1"/>
  <c r="J371" i="1"/>
  <c r="J381" i="1"/>
  <c r="J393" i="1"/>
  <c r="J402" i="1"/>
  <c r="J416" i="1"/>
  <c r="J425" i="1"/>
  <c r="J437" i="1"/>
  <c r="J445" i="1"/>
  <c r="J464" i="1"/>
  <c r="J463" i="1" s="1"/>
  <c r="J480" i="1"/>
  <c r="J490" i="1"/>
  <c r="J284" i="1"/>
  <c r="J174" i="1"/>
  <c r="J185" i="1"/>
  <c r="J196" i="1"/>
  <c r="J199" i="1"/>
  <c r="J229" i="1"/>
  <c r="J249" i="1"/>
  <c r="J257" i="1"/>
  <c r="J265" i="1"/>
  <c r="J273" i="1"/>
  <c r="J299" i="1"/>
  <c r="J307" i="1"/>
  <c r="J315" i="1"/>
  <c r="J324" i="1"/>
  <c r="J334" i="1"/>
  <c r="J356" i="1"/>
  <c r="J368" i="1"/>
  <c r="J377" i="1"/>
  <c r="J387" i="1"/>
  <c r="J400" i="1"/>
  <c r="J413" i="1"/>
  <c r="J412" i="1" s="1"/>
  <c r="J423" i="1"/>
  <c r="J431" i="1"/>
  <c r="J443" i="1"/>
  <c r="J461" i="1"/>
  <c r="J478" i="1"/>
  <c r="J488" i="1"/>
  <c r="J753" i="1"/>
  <c r="J349" i="1"/>
  <c r="J21" i="1"/>
  <c r="J43" i="1"/>
  <c r="J52" i="1"/>
  <c r="J73" i="1"/>
  <c r="J85" i="1"/>
  <c r="J103" i="1"/>
  <c r="J111" i="1"/>
  <c r="J126" i="1"/>
  <c r="J140" i="1"/>
  <c r="J159" i="1"/>
  <c r="J183" i="1"/>
  <c r="J197" i="1"/>
  <c r="J206" i="1"/>
  <c r="J223" i="1"/>
  <c r="J255" i="1"/>
  <c r="J263" i="1"/>
  <c r="J271" i="1"/>
  <c r="J297" i="1"/>
  <c r="J305" i="1"/>
  <c r="J313" i="1"/>
  <c r="J322" i="1"/>
  <c r="J330" i="1"/>
  <c r="J344" i="1"/>
  <c r="J354" i="1"/>
  <c r="J362" i="1"/>
  <c r="J375" i="1"/>
  <c r="J385" i="1"/>
  <c r="J410" i="1"/>
  <c r="J421" i="1"/>
  <c r="J429" i="1"/>
  <c r="J401" i="1"/>
  <c r="J41" i="1"/>
  <c r="J50" i="1"/>
  <c r="J60" i="1"/>
  <c r="J68" i="1"/>
  <c r="J82" i="1"/>
  <c r="J98" i="1"/>
  <c r="J123" i="1"/>
  <c r="J134" i="1"/>
  <c r="J151" i="1"/>
  <c r="J192" i="1"/>
  <c r="J191" i="1" s="1"/>
  <c r="J210" i="1"/>
  <c r="J218" i="1"/>
  <c r="J319" i="1"/>
  <c r="J328" i="1"/>
  <c r="J342" i="1"/>
  <c r="J360" i="1"/>
  <c r="J427" i="1"/>
  <c r="J483" i="1"/>
  <c r="J96" i="1"/>
  <c r="J104" i="1"/>
  <c r="J127" i="1"/>
  <c r="J172" i="1"/>
  <c r="J184" i="1"/>
  <c r="J216" i="1"/>
  <c r="J228" i="1"/>
  <c r="J244" i="1"/>
  <c r="J256" i="1"/>
  <c r="J264" i="1"/>
  <c r="J272" i="1"/>
  <c r="J281" i="1"/>
  <c r="J286" i="1"/>
  <c r="J289" i="1"/>
  <c r="J298" i="1"/>
  <c r="J306" i="1"/>
  <c r="J314" i="1"/>
  <c r="J323" i="1"/>
  <c r="J333" i="1"/>
  <c r="J345" i="1"/>
  <c r="J355" i="1"/>
  <c r="J367" i="1"/>
  <c r="J376" i="1"/>
  <c r="J386" i="1"/>
  <c r="J399" i="1"/>
  <c r="J411" i="1"/>
  <c r="J422" i="1"/>
  <c r="J430" i="1"/>
  <c r="J441" i="1"/>
  <c r="J460" i="1"/>
  <c r="J477" i="1"/>
  <c r="J486" i="1"/>
  <c r="BI24" i="2" l="1"/>
  <c r="I474" i="1"/>
  <c r="BQ7" i="2"/>
  <c r="BI7" i="2"/>
  <c r="BM7" i="2"/>
  <c r="BA7" i="2"/>
  <c r="E7" i="2"/>
  <c r="AC7" i="2"/>
  <c r="AW7" i="2"/>
  <c r="Q7" i="2"/>
  <c r="Y7" i="2"/>
  <c r="AK7" i="2"/>
  <c r="AO7" i="2"/>
  <c r="BE7" i="2"/>
  <c r="I7" i="2"/>
  <c r="AG7" i="2"/>
  <c r="U7" i="2"/>
  <c r="M7" i="2"/>
  <c r="AS7" i="2"/>
  <c r="J27" i="1"/>
  <c r="D25" i="2"/>
  <c r="BE25" i="2" s="1"/>
  <c r="I724" i="1"/>
  <c r="I745" i="1" s="1"/>
  <c r="C25" i="2"/>
  <c r="AA25" i="2" s="1"/>
  <c r="H723" i="1"/>
  <c r="H744" i="1" s="1"/>
  <c r="W24" i="2"/>
  <c r="AA24" i="2"/>
  <c r="AI24" i="2"/>
  <c r="J162" i="1"/>
  <c r="AC24" i="2"/>
  <c r="I24" i="2"/>
  <c r="AW24" i="2"/>
  <c r="BG24" i="2"/>
  <c r="BC24" i="2"/>
  <c r="AY24" i="2"/>
  <c r="S24" i="2"/>
  <c r="AU24" i="2"/>
  <c r="BO24" i="2"/>
  <c r="BK24" i="2"/>
  <c r="AE24" i="2"/>
  <c r="G24" i="2"/>
  <c r="AO24" i="2"/>
  <c r="Y24" i="2"/>
  <c r="E24" i="2"/>
  <c r="BQ24" i="2"/>
  <c r="AK24" i="2"/>
  <c r="BM24" i="2"/>
  <c r="BE24" i="2"/>
  <c r="AS24" i="2"/>
  <c r="BA24" i="2"/>
  <c r="AG24" i="2"/>
  <c r="Q24" i="2"/>
  <c r="J751" i="1"/>
  <c r="J750" i="1" s="1"/>
  <c r="U24" i="2"/>
  <c r="C52" i="2"/>
  <c r="AE52" i="2" s="1"/>
  <c r="AE58" i="2" s="1"/>
  <c r="H785" i="1"/>
  <c r="J227" i="1"/>
  <c r="J209" i="1"/>
  <c r="D52" i="2"/>
  <c r="AK9" i="2"/>
  <c r="AW9" i="2"/>
  <c r="Y9" i="2"/>
  <c r="AO9" i="2"/>
  <c r="U9" i="2"/>
  <c r="AC9" i="2"/>
  <c r="BQ9" i="2"/>
  <c r="BA9" i="2"/>
  <c r="I9" i="2"/>
  <c r="M9" i="2"/>
  <c r="Q9" i="2"/>
  <c r="AG9" i="2"/>
  <c r="AS9" i="2"/>
  <c r="BE9" i="2"/>
  <c r="BI9" i="2"/>
  <c r="BM9" i="2"/>
  <c r="W11" i="2"/>
  <c r="AQ11" i="2"/>
  <c r="K11" i="2"/>
  <c r="AY11" i="2"/>
  <c r="AU11" i="2"/>
  <c r="AA11" i="2"/>
  <c r="AI11" i="2"/>
  <c r="AM11" i="2"/>
  <c r="O11" i="2"/>
  <c r="E11" i="2"/>
  <c r="G11" i="2"/>
  <c r="AE11" i="2"/>
  <c r="BO11" i="2"/>
  <c r="BC11" i="2"/>
  <c r="BG11" i="2"/>
  <c r="BK11" i="2"/>
  <c r="S11" i="2"/>
  <c r="AS12" i="2"/>
  <c r="AG12" i="2"/>
  <c r="U12" i="2"/>
  <c r="BA12" i="2"/>
  <c r="AO12" i="2"/>
  <c r="I12" i="2"/>
  <c r="Y12" i="2"/>
  <c r="AC12" i="2"/>
  <c r="AW12" i="2"/>
  <c r="AK12" i="2"/>
  <c r="Q12" i="2"/>
  <c r="M12" i="2"/>
  <c r="BI12" i="2"/>
  <c r="BM12" i="2"/>
  <c r="BQ12" i="2"/>
  <c r="BE12" i="2"/>
  <c r="AU13" i="2"/>
  <c r="AE13" i="2"/>
  <c r="W13" i="2"/>
  <c r="G13" i="2"/>
  <c r="AQ13" i="2"/>
  <c r="K13" i="2"/>
  <c r="AA13" i="2"/>
  <c r="AI13" i="2"/>
  <c r="S13" i="2"/>
  <c r="O13" i="2"/>
  <c r="AY13" i="2"/>
  <c r="BO13" i="2"/>
  <c r="BC13" i="2"/>
  <c r="BG13" i="2"/>
  <c r="BK13" i="2"/>
  <c r="AM13" i="2"/>
  <c r="AY14" i="2"/>
  <c r="AA14" i="2"/>
  <c r="O14" i="2"/>
  <c r="AM14" i="2"/>
  <c r="E14" i="2"/>
  <c r="AI14" i="2"/>
  <c r="K14" i="2"/>
  <c r="G14" i="2"/>
  <c r="AU14" i="2"/>
  <c r="AQ14" i="2"/>
  <c r="W14" i="2"/>
  <c r="AE14" i="2"/>
  <c r="BO14" i="2"/>
  <c r="BC14" i="2"/>
  <c r="BG14" i="2"/>
  <c r="BK14" i="2"/>
  <c r="S14" i="2"/>
  <c r="AM23" i="2"/>
  <c r="AQ23" i="2"/>
  <c r="G23" i="2"/>
  <c r="W23" i="2"/>
  <c r="O23" i="2"/>
  <c r="AA23" i="2"/>
  <c r="AI23" i="2"/>
  <c r="E23" i="2"/>
  <c r="AE23" i="2"/>
  <c r="K23" i="2"/>
  <c r="AU23" i="2"/>
  <c r="AY23" i="2"/>
  <c r="BK23" i="2"/>
  <c r="BO23" i="2"/>
  <c r="BC23" i="2"/>
  <c r="BG23" i="2"/>
  <c r="S23" i="2"/>
  <c r="S25" i="2"/>
  <c r="AM25" i="2"/>
  <c r="BK25" i="2"/>
  <c r="I11" i="2"/>
  <c r="AK11" i="2"/>
  <c r="AW11" i="2"/>
  <c r="Q11" i="2"/>
  <c r="M11" i="2"/>
  <c r="AG11" i="2"/>
  <c r="BE11" i="2"/>
  <c r="BQ11" i="2"/>
  <c r="U11" i="2"/>
  <c r="AS11" i="2"/>
  <c r="Y11" i="2"/>
  <c r="BA11" i="2"/>
  <c r="AC11" i="2"/>
  <c r="BI11" i="2"/>
  <c r="BM11" i="2"/>
  <c r="AO11" i="2"/>
  <c r="I166" i="1"/>
  <c r="D13" i="2"/>
  <c r="AC14" i="2"/>
  <c r="BA14" i="2"/>
  <c r="AO14" i="2"/>
  <c r="AG14" i="2"/>
  <c r="AS14" i="2"/>
  <c r="AW14" i="2"/>
  <c r="I14" i="2"/>
  <c r="Y14" i="2"/>
  <c r="Q14" i="2"/>
  <c r="BQ14" i="2"/>
  <c r="M14" i="2"/>
  <c r="U14" i="2"/>
  <c r="BE14" i="2"/>
  <c r="BI14" i="2"/>
  <c r="BM14" i="2"/>
  <c r="AK14" i="2"/>
  <c r="E17" i="2"/>
  <c r="O17" i="2"/>
  <c r="AU17" i="2"/>
  <c r="G17" i="2"/>
  <c r="AY17" i="2"/>
  <c r="K17" i="2"/>
  <c r="AQ17" i="2"/>
  <c r="AM17" i="2"/>
  <c r="S17" i="2"/>
  <c r="AE17" i="2"/>
  <c r="AA17" i="2"/>
  <c r="W17" i="2"/>
  <c r="AI17" i="2"/>
  <c r="BO17" i="2"/>
  <c r="BC17" i="2"/>
  <c r="BG17" i="2"/>
  <c r="BK17" i="2"/>
  <c r="Y23" i="2"/>
  <c r="AC23" i="2"/>
  <c r="AW23" i="2"/>
  <c r="BE23" i="2"/>
  <c r="Q23" i="2"/>
  <c r="BA23" i="2"/>
  <c r="BM23" i="2"/>
  <c r="BQ23" i="2"/>
  <c r="AO23" i="2"/>
  <c r="AG23" i="2"/>
  <c r="U23" i="2"/>
  <c r="I23" i="2"/>
  <c r="BI23" i="2"/>
  <c r="AS23" i="2"/>
  <c r="AK23" i="2"/>
  <c r="M23" i="2"/>
  <c r="AG25" i="2"/>
  <c r="I25" i="2"/>
  <c r="AO25" i="2"/>
  <c r="U25" i="2"/>
  <c r="Y25" i="2"/>
  <c r="Q25" i="2"/>
  <c r="M25" i="2"/>
  <c r="BM25" i="2"/>
  <c r="BA25" i="2"/>
  <c r="BI25" i="2"/>
  <c r="AE6" i="2"/>
  <c r="S6" i="2"/>
  <c r="AM6" i="2"/>
  <c r="AA6" i="2"/>
  <c r="AY6" i="2"/>
  <c r="G6" i="2"/>
  <c r="O6" i="2"/>
  <c r="AQ6" i="2"/>
  <c r="E6" i="2"/>
  <c r="AI6" i="2"/>
  <c r="K6" i="2"/>
  <c r="W6" i="2"/>
  <c r="BO6" i="2"/>
  <c r="BC6" i="2"/>
  <c r="BG6" i="2"/>
  <c r="BK6" i="2"/>
  <c r="AU6" i="2"/>
  <c r="Q8" i="2"/>
  <c r="Y8" i="2"/>
  <c r="AK8" i="2"/>
  <c r="BA8" i="2"/>
  <c r="AS8" i="2"/>
  <c r="AC8" i="2"/>
  <c r="I8" i="2"/>
  <c r="U8" i="2"/>
  <c r="AW8" i="2"/>
  <c r="BM8" i="2"/>
  <c r="BQ8" i="2"/>
  <c r="M8" i="2"/>
  <c r="AG8" i="2"/>
  <c r="AO8" i="2"/>
  <c r="BE8" i="2"/>
  <c r="BI8" i="2"/>
  <c r="AG17" i="2"/>
  <c r="U17" i="2"/>
  <c r="AW17" i="2"/>
  <c r="Q17" i="2"/>
  <c r="AS17" i="2"/>
  <c r="M17" i="2"/>
  <c r="AO17" i="2"/>
  <c r="Y17" i="2"/>
  <c r="I17" i="2"/>
  <c r="AC17" i="2"/>
  <c r="AK17" i="2"/>
  <c r="BA17" i="2"/>
  <c r="BQ17" i="2"/>
  <c r="BE17" i="2"/>
  <c r="BI17" i="2"/>
  <c r="BM17" i="2"/>
  <c r="AY8" i="2"/>
  <c r="AM8" i="2"/>
  <c r="G8" i="2"/>
  <c r="O8" i="2"/>
  <c r="W8" i="2"/>
  <c r="AA8" i="2"/>
  <c r="AU8" i="2"/>
  <c r="E8" i="2"/>
  <c r="AI8" i="2"/>
  <c r="K8" i="2"/>
  <c r="AQ8" i="2"/>
  <c r="AE8" i="2"/>
  <c r="BO8" i="2"/>
  <c r="BC8" i="2"/>
  <c r="BG8" i="2"/>
  <c r="BK8" i="2"/>
  <c r="S8" i="2"/>
  <c r="AU10" i="2"/>
  <c r="E10" i="2"/>
  <c r="AI10" i="2"/>
  <c r="O10" i="2"/>
  <c r="W10" i="2"/>
  <c r="AE10" i="2"/>
  <c r="S10" i="2"/>
  <c r="AQ10" i="2"/>
  <c r="AA10" i="2"/>
  <c r="BO10" i="2"/>
  <c r="AY10" i="2"/>
  <c r="AM10" i="2"/>
  <c r="BC10" i="2"/>
  <c r="BG10" i="2"/>
  <c r="BK10" i="2"/>
  <c r="K10" i="2"/>
  <c r="G10" i="2"/>
  <c r="S18" i="2"/>
  <c r="E18" i="2"/>
  <c r="AU18" i="2"/>
  <c r="O18" i="2"/>
  <c r="AI18" i="2"/>
  <c r="AA18" i="2"/>
  <c r="G18" i="2"/>
  <c r="AM18" i="2"/>
  <c r="AY18" i="2"/>
  <c r="AE18" i="2"/>
  <c r="W18" i="2"/>
  <c r="AQ18" i="2"/>
  <c r="K18" i="2"/>
  <c r="BO18" i="2"/>
  <c r="BC18" i="2"/>
  <c r="BG18" i="2"/>
  <c r="BK18" i="2"/>
  <c r="Y10" i="2"/>
  <c r="U10" i="2"/>
  <c r="AK10" i="2"/>
  <c r="AW10" i="2"/>
  <c r="AS10" i="2"/>
  <c r="AG10" i="2"/>
  <c r="AC10" i="2"/>
  <c r="M10" i="2"/>
  <c r="AO10" i="2"/>
  <c r="BA10" i="2"/>
  <c r="Q10" i="2"/>
  <c r="I10" i="2"/>
  <c r="BE10" i="2"/>
  <c r="BM10" i="2"/>
  <c r="BQ10" i="2"/>
  <c r="BI10" i="2"/>
  <c r="Q18" i="2"/>
  <c r="AW18" i="2"/>
  <c r="AS18" i="2"/>
  <c r="M18" i="2"/>
  <c r="I18" i="2"/>
  <c r="AK18" i="2"/>
  <c r="U18" i="2"/>
  <c r="BA18" i="2"/>
  <c r="AG18" i="2"/>
  <c r="AO18" i="2"/>
  <c r="AC18" i="2"/>
  <c r="Y18" i="2"/>
  <c r="BE18" i="2"/>
  <c r="BM18" i="2"/>
  <c r="BQ18" i="2"/>
  <c r="BI18" i="2"/>
  <c r="Y6" i="2"/>
  <c r="AO6" i="2"/>
  <c r="AK6" i="2"/>
  <c r="Q6" i="2"/>
  <c r="I6" i="2"/>
  <c r="AG6" i="2"/>
  <c r="AS6" i="2"/>
  <c r="BA6" i="2"/>
  <c r="M6" i="2"/>
  <c r="AW6" i="2"/>
  <c r="U6" i="2"/>
  <c r="BQ6" i="2"/>
  <c r="AC6" i="2"/>
  <c r="BE6" i="2"/>
  <c r="BI6" i="2"/>
  <c r="BM6" i="2"/>
  <c r="AA15" i="2"/>
  <c r="AM15" i="2"/>
  <c r="AY15" i="2"/>
  <c r="K15" i="2"/>
  <c r="O15" i="2"/>
  <c r="G15" i="2"/>
  <c r="AE15" i="2"/>
  <c r="AQ15" i="2"/>
  <c r="S15" i="2"/>
  <c r="AU15" i="2"/>
  <c r="E15" i="2"/>
  <c r="W15" i="2"/>
  <c r="BO15" i="2"/>
  <c r="BC15" i="2"/>
  <c r="BG15" i="2"/>
  <c r="BK15" i="2"/>
  <c r="AI15" i="2"/>
  <c r="O21" i="2"/>
  <c r="E21" i="2"/>
  <c r="AI21" i="2"/>
  <c r="W21" i="2"/>
  <c r="AE21" i="2"/>
  <c r="AM21" i="2"/>
  <c r="AQ21" i="2"/>
  <c r="AA21" i="2"/>
  <c r="S21" i="2"/>
  <c r="K21" i="2"/>
  <c r="BK21" i="2"/>
  <c r="BO21" i="2"/>
  <c r="AU21" i="2"/>
  <c r="AY21" i="2"/>
  <c r="BC21" i="2"/>
  <c r="BG21" i="2"/>
  <c r="G21" i="2"/>
  <c r="AS15" i="2"/>
  <c r="AC15" i="2"/>
  <c r="AO15" i="2"/>
  <c r="Y15" i="2"/>
  <c r="M15" i="2"/>
  <c r="BA15" i="2"/>
  <c r="AK15" i="2"/>
  <c r="I15" i="2"/>
  <c r="AW15" i="2"/>
  <c r="AG15" i="2"/>
  <c r="U15" i="2"/>
  <c r="BE15" i="2"/>
  <c r="BQ15" i="2"/>
  <c r="Q15" i="2"/>
  <c r="BI15" i="2"/>
  <c r="BM15" i="2"/>
  <c r="AY16" i="2"/>
  <c r="W16" i="2"/>
  <c r="G16" i="2"/>
  <c r="AA16" i="2"/>
  <c r="S16" i="2"/>
  <c r="AE16" i="2"/>
  <c r="AI16" i="2"/>
  <c r="E16" i="2"/>
  <c r="O16" i="2"/>
  <c r="AQ16" i="2"/>
  <c r="AU16" i="2"/>
  <c r="K16" i="2"/>
  <c r="BO16" i="2"/>
  <c r="BC16" i="2"/>
  <c r="BG16" i="2"/>
  <c r="BK16" i="2"/>
  <c r="AM16" i="2"/>
  <c r="E19" i="2"/>
  <c r="W19" i="2"/>
  <c r="AA19" i="2"/>
  <c r="O19" i="2"/>
  <c r="G19" i="2"/>
  <c r="S19" i="2"/>
  <c r="AE19" i="2"/>
  <c r="AQ19" i="2"/>
  <c r="AM19" i="2"/>
  <c r="AI19" i="2"/>
  <c r="AU19" i="2"/>
  <c r="AY19" i="2"/>
  <c r="BK19" i="2"/>
  <c r="BO19" i="2"/>
  <c r="BC19" i="2"/>
  <c r="BG19" i="2"/>
  <c r="K19" i="2"/>
  <c r="AQ20" i="2"/>
  <c r="AE20" i="2"/>
  <c r="S20" i="2"/>
  <c r="E20" i="2"/>
  <c r="K20" i="2"/>
  <c r="AA20" i="2"/>
  <c r="O20" i="2"/>
  <c r="AI20" i="2"/>
  <c r="AM20" i="2"/>
  <c r="G20" i="2"/>
  <c r="AY20" i="2"/>
  <c r="BK20" i="2"/>
  <c r="BO20" i="2"/>
  <c r="W20" i="2"/>
  <c r="AU20" i="2"/>
  <c r="BC20" i="2"/>
  <c r="BG20" i="2"/>
  <c r="AS21" i="2"/>
  <c r="I21" i="2"/>
  <c r="Q21" i="2"/>
  <c r="AW21" i="2"/>
  <c r="BA21" i="2"/>
  <c r="BI21" i="2"/>
  <c r="BQ21" i="2"/>
  <c r="BM21" i="2"/>
  <c r="M21" i="2"/>
  <c r="AC21" i="2"/>
  <c r="AO21" i="2"/>
  <c r="U21" i="2"/>
  <c r="AK21" i="2"/>
  <c r="BE21" i="2"/>
  <c r="Y21" i="2"/>
  <c r="AG21" i="2"/>
  <c r="AM22" i="2"/>
  <c r="G22" i="2"/>
  <c r="O22" i="2"/>
  <c r="AE22" i="2"/>
  <c r="W22" i="2"/>
  <c r="E22" i="2"/>
  <c r="AQ22" i="2"/>
  <c r="S22" i="2"/>
  <c r="AA22" i="2"/>
  <c r="AU22" i="2"/>
  <c r="AI22" i="2"/>
  <c r="K22" i="2"/>
  <c r="BK22" i="2"/>
  <c r="BO22" i="2"/>
  <c r="AY22" i="2"/>
  <c r="BC22" i="2"/>
  <c r="BG22" i="2"/>
  <c r="AU9" i="2"/>
  <c r="O9" i="2"/>
  <c r="E9" i="2"/>
  <c r="W9" i="2"/>
  <c r="AI9" i="2"/>
  <c r="G9" i="2"/>
  <c r="S9" i="2"/>
  <c r="AE9" i="2"/>
  <c r="AM9" i="2"/>
  <c r="K9" i="2"/>
  <c r="AQ9" i="2"/>
  <c r="AA9" i="2"/>
  <c r="BO9" i="2"/>
  <c r="BC9" i="2"/>
  <c r="BG9" i="2"/>
  <c r="BK9" i="2"/>
  <c r="AY9" i="2"/>
  <c r="W12" i="2"/>
  <c r="E12" i="2"/>
  <c r="S12" i="2"/>
  <c r="AU12" i="2"/>
  <c r="AM12" i="2"/>
  <c r="K12" i="2"/>
  <c r="G12" i="2"/>
  <c r="AA12" i="2"/>
  <c r="AY12" i="2"/>
  <c r="AE12" i="2"/>
  <c r="AQ12" i="2"/>
  <c r="BO12" i="2"/>
  <c r="O12" i="2"/>
  <c r="BC12" i="2"/>
  <c r="BG12" i="2"/>
  <c r="BK12" i="2"/>
  <c r="AI12" i="2"/>
  <c r="I16" i="2"/>
  <c r="AK16" i="2"/>
  <c r="U16" i="2"/>
  <c r="Q16" i="2"/>
  <c r="AW16" i="2"/>
  <c r="AO16" i="2"/>
  <c r="BA16" i="2"/>
  <c r="Y16" i="2"/>
  <c r="AG16" i="2"/>
  <c r="AC16" i="2"/>
  <c r="BM16" i="2"/>
  <c r="BQ16" i="2"/>
  <c r="M16" i="2"/>
  <c r="BE16" i="2"/>
  <c r="BI16" i="2"/>
  <c r="AS16" i="2"/>
  <c r="Y19" i="2"/>
  <c r="AS19" i="2"/>
  <c r="M19" i="2"/>
  <c r="AO19" i="2"/>
  <c r="I19" i="2"/>
  <c r="AG19" i="2"/>
  <c r="U19" i="2"/>
  <c r="AK19" i="2"/>
  <c r="AW19" i="2"/>
  <c r="BE19" i="2"/>
  <c r="BM19" i="2"/>
  <c r="BQ19" i="2"/>
  <c r="Q19" i="2"/>
  <c r="AC19" i="2"/>
  <c r="BA19" i="2"/>
  <c r="BI19" i="2"/>
  <c r="Y20" i="2"/>
  <c r="I20" i="2"/>
  <c r="AO20" i="2"/>
  <c r="AG20" i="2"/>
  <c r="Q20" i="2"/>
  <c r="M20" i="2"/>
  <c r="AC20" i="2"/>
  <c r="U20" i="2"/>
  <c r="AS20" i="2"/>
  <c r="AW20" i="2"/>
  <c r="BA20" i="2"/>
  <c r="BI20" i="2"/>
  <c r="BM20" i="2"/>
  <c r="BQ20" i="2"/>
  <c r="BE20" i="2"/>
  <c r="AK20" i="2"/>
  <c r="Y22" i="2"/>
  <c r="AW22" i="2"/>
  <c r="AK22" i="2"/>
  <c r="AG22" i="2"/>
  <c r="U22" i="2"/>
  <c r="AC22" i="2"/>
  <c r="BA22" i="2"/>
  <c r="Q22" i="2"/>
  <c r="BM22" i="2"/>
  <c r="BQ22" i="2"/>
  <c r="M22" i="2"/>
  <c r="AO22" i="2"/>
  <c r="BE22" i="2"/>
  <c r="BI22" i="2"/>
  <c r="I22" i="2"/>
  <c r="AS22" i="2"/>
  <c r="I433" i="1"/>
  <c r="I469" i="1"/>
  <c r="I225" i="1"/>
  <c r="I153" i="1"/>
  <c r="J237" i="1"/>
  <c r="I107" i="1"/>
  <c r="I757" i="1"/>
  <c r="J487" i="1"/>
  <c r="I336" i="1"/>
  <c r="I246" i="1"/>
  <c r="J173" i="1"/>
  <c r="J419" i="1"/>
  <c r="J435" i="1"/>
  <c r="I117" i="1"/>
  <c r="J278" i="1"/>
  <c r="I179" i="1"/>
  <c r="J320" i="1"/>
  <c r="J476" i="1"/>
  <c r="J248" i="1"/>
  <c r="J380" i="1"/>
  <c r="J465" i="1"/>
  <c r="J131" i="1"/>
  <c r="J459" i="1"/>
  <c r="I137" i="1"/>
  <c r="J352" i="1"/>
  <c r="J125" i="1"/>
  <c r="J139" i="1"/>
  <c r="J168" i="1"/>
  <c r="J346" i="1"/>
  <c r="J155" i="1"/>
  <c r="J154" i="1" s="1"/>
  <c r="J391" i="1"/>
  <c r="I100" i="1"/>
  <c r="J292" i="1"/>
  <c r="J195" i="1"/>
  <c r="J194" i="1" s="1"/>
  <c r="J147" i="1"/>
  <c r="J119" i="1"/>
  <c r="J101" i="1"/>
  <c r="I407" i="1"/>
  <c r="I201" i="1"/>
  <c r="J108" i="1"/>
  <c r="J369" i="1"/>
  <c r="J438" i="1"/>
  <c r="J470" i="1"/>
  <c r="I389" i="1"/>
  <c r="J221" i="1"/>
  <c r="J230" i="1"/>
  <c r="J338" i="1"/>
  <c r="J398" i="1"/>
  <c r="J409" i="1"/>
  <c r="J242" i="1"/>
  <c r="J212" i="1"/>
  <c r="J482" i="1"/>
  <c r="J182" i="1"/>
  <c r="J181" i="1" s="1"/>
  <c r="J442" i="1"/>
  <c r="J203" i="1"/>
  <c r="J414" i="1"/>
  <c r="I493" i="1"/>
  <c r="I457" i="1"/>
  <c r="I25" i="1"/>
  <c r="J14" i="1"/>
  <c r="J12" i="1"/>
  <c r="J40" i="1"/>
  <c r="J78" i="1"/>
  <c r="J70" i="1"/>
  <c r="J93" i="1"/>
  <c r="J61" i="1"/>
  <c r="J57" i="1"/>
  <c r="J84" i="1"/>
  <c r="J18" i="1"/>
  <c r="J48" i="1"/>
  <c r="I37" i="1"/>
  <c r="D43" i="2" l="1"/>
  <c r="AE25" i="2"/>
  <c r="BG25" i="2"/>
  <c r="BG45" i="2" s="1"/>
  <c r="BC25" i="2"/>
  <c r="BC45" i="2" s="1"/>
  <c r="AY25" i="2"/>
  <c r="AY45" i="2" s="1"/>
  <c r="BQ25" i="2"/>
  <c r="AU25" i="2"/>
  <c r="AU45" i="2" s="1"/>
  <c r="AW25" i="2"/>
  <c r="BO25" i="2"/>
  <c r="BO45" i="2" s="1"/>
  <c r="K25" i="2"/>
  <c r="K45" i="2" s="1"/>
  <c r="AS25" i="2"/>
  <c r="AQ25" i="2"/>
  <c r="AQ45" i="2" s="1"/>
  <c r="AC25" i="2"/>
  <c r="AI25" i="2"/>
  <c r="AI45" i="2" s="1"/>
  <c r="AK25" i="2"/>
  <c r="G25" i="2"/>
  <c r="G45" i="2" s="1"/>
  <c r="E25" i="2"/>
  <c r="C43" i="2"/>
  <c r="C48" i="2" s="1"/>
  <c r="W25" i="2"/>
  <c r="W45" i="2" s="1"/>
  <c r="O25" i="2"/>
  <c r="AQ52" i="2"/>
  <c r="AQ58" i="2" s="1"/>
  <c r="AQ61" i="2" s="1"/>
  <c r="G52" i="2"/>
  <c r="G58" i="2" s="1"/>
  <c r="G61" i="2" s="1"/>
  <c r="K52" i="2"/>
  <c r="K58" i="2" s="1"/>
  <c r="K61" i="2" s="1"/>
  <c r="BC52" i="2"/>
  <c r="BC58" i="2" s="1"/>
  <c r="BC61" i="2" s="1"/>
  <c r="BO52" i="2"/>
  <c r="BO58" i="2" s="1"/>
  <c r="BO61" i="2" s="1"/>
  <c r="BK52" i="2"/>
  <c r="BK58" i="2" s="1"/>
  <c r="BK61" i="2" s="1"/>
  <c r="AI52" i="2"/>
  <c r="AI58" i="2" s="1"/>
  <c r="C56" i="2"/>
  <c r="C61" i="2" s="1"/>
  <c r="E52" i="2"/>
  <c r="E56" i="2" s="1"/>
  <c r="AU52" i="2"/>
  <c r="AU58" i="2" s="1"/>
  <c r="AU61" i="2" s="1"/>
  <c r="S52" i="2"/>
  <c r="S58" i="2" s="1"/>
  <c r="T58" i="2" s="1"/>
  <c r="BG52" i="2"/>
  <c r="BG58" i="2" s="1"/>
  <c r="BG61" i="2" s="1"/>
  <c r="AM52" i="2"/>
  <c r="AM58" i="2" s="1"/>
  <c r="J458" i="1"/>
  <c r="AA52" i="2"/>
  <c r="AA58" i="2" s="1"/>
  <c r="AA61" i="2" s="1"/>
  <c r="J434" i="1"/>
  <c r="O52" i="2"/>
  <c r="O58" i="2" s="1"/>
  <c r="O61" i="2" s="1"/>
  <c r="W52" i="2"/>
  <c r="W58" i="2" s="1"/>
  <c r="W61" i="2" s="1"/>
  <c r="AY52" i="2"/>
  <c r="AY58" i="2" s="1"/>
  <c r="H793" i="1"/>
  <c r="I786" i="1"/>
  <c r="I788" i="1" s="1"/>
  <c r="I767" i="1"/>
  <c r="AE61" i="2"/>
  <c r="AI61" i="2"/>
  <c r="BL58" i="2"/>
  <c r="Q52" i="2"/>
  <c r="Q59" i="2" s="1"/>
  <c r="U52" i="2"/>
  <c r="U59" i="2" s="1"/>
  <c r="AK52" i="2"/>
  <c r="AK59" i="2" s="1"/>
  <c r="BA52" i="2"/>
  <c r="BA59" i="2" s="1"/>
  <c r="I52" i="2"/>
  <c r="I59" i="2" s="1"/>
  <c r="Y52" i="2"/>
  <c r="Y59" i="2" s="1"/>
  <c r="AO52" i="2"/>
  <c r="AO59" i="2" s="1"/>
  <c r="M52" i="2"/>
  <c r="M59" i="2" s="1"/>
  <c r="AC52" i="2"/>
  <c r="AC59" i="2" s="1"/>
  <c r="AS52" i="2"/>
  <c r="AS59" i="2" s="1"/>
  <c r="D56" i="2"/>
  <c r="D62" i="2" s="1"/>
  <c r="AW52" i="2"/>
  <c r="AW59" i="2" s="1"/>
  <c r="AG52" i="2"/>
  <c r="AG59" i="2" s="1"/>
  <c r="BE52" i="2"/>
  <c r="BE59" i="2" s="1"/>
  <c r="BI52" i="2"/>
  <c r="BI59" i="2" s="1"/>
  <c r="BM52" i="2"/>
  <c r="BM59" i="2" s="1"/>
  <c r="BQ52" i="2"/>
  <c r="BQ59" i="2" s="1"/>
  <c r="AS13" i="2"/>
  <c r="AS46" i="2" s="1"/>
  <c r="U13" i="2"/>
  <c r="U46" i="2" s="1"/>
  <c r="AG13" i="2"/>
  <c r="AG46" i="2" s="1"/>
  <c r="I13" i="2"/>
  <c r="I46" i="2" s="1"/>
  <c r="BA13" i="2"/>
  <c r="BA46" i="2" s="1"/>
  <c r="AW13" i="2"/>
  <c r="AC13" i="2"/>
  <c r="AK13" i="2"/>
  <c r="M13" i="2"/>
  <c r="M46" i="2" s="1"/>
  <c r="AO13" i="2"/>
  <c r="AO46" i="2" s="1"/>
  <c r="Y13" i="2"/>
  <c r="Y46" i="2" s="1"/>
  <c r="BI13" i="2"/>
  <c r="BI46" i="2" s="1"/>
  <c r="BQ13" i="2"/>
  <c r="BQ46" i="2" s="1"/>
  <c r="BE13" i="2"/>
  <c r="BE46" i="2" s="1"/>
  <c r="BM13" i="2"/>
  <c r="BM46" i="2" s="1"/>
  <c r="Q13" i="2"/>
  <c r="Q46" i="2" s="1"/>
  <c r="AE45" i="2"/>
  <c r="AM45" i="2"/>
  <c r="BK45" i="2"/>
  <c r="J167" i="1"/>
  <c r="S45" i="2"/>
  <c r="AA45" i="2"/>
  <c r="O45" i="2"/>
  <c r="E13" i="2"/>
  <c r="D49" i="2"/>
  <c r="J180" i="1"/>
  <c r="J247" i="1"/>
  <c r="J475" i="1"/>
  <c r="J226" i="1"/>
  <c r="J118" i="1"/>
  <c r="J337" i="1"/>
  <c r="I726" i="1"/>
  <c r="J390" i="1"/>
  <c r="J408" i="1"/>
  <c r="J202" i="1"/>
  <c r="J138" i="1"/>
  <c r="J39" i="1"/>
  <c r="J11" i="1"/>
  <c r="J56" i="1"/>
  <c r="AJ58" i="2" l="1"/>
  <c r="AN58" i="2"/>
  <c r="AW46" i="2"/>
  <c r="AC46" i="2"/>
  <c r="E43" i="2"/>
  <c r="F39" i="2" s="1"/>
  <c r="H58" i="2"/>
  <c r="AK46" i="2"/>
  <c r="AK49" i="2" s="1"/>
  <c r="AR58" i="2"/>
  <c r="L58" i="2"/>
  <c r="BD45" i="2"/>
  <c r="BP45" i="2"/>
  <c r="E62" i="2"/>
  <c r="E49" i="2"/>
  <c r="E77" i="2" s="1"/>
  <c r="BL45" i="2"/>
  <c r="BH45" i="2"/>
  <c r="F31" i="2"/>
  <c r="AF58" i="2"/>
  <c r="AZ58" i="2"/>
  <c r="P58" i="2"/>
  <c r="BD58" i="2"/>
  <c r="X58" i="2"/>
  <c r="BP58" i="2"/>
  <c r="S61" i="2"/>
  <c r="AV58" i="2"/>
  <c r="J38" i="1"/>
  <c r="J26" i="1" s="1"/>
  <c r="AM61" i="2"/>
  <c r="BH58" i="2"/>
  <c r="AY61" i="2"/>
  <c r="AB58" i="2"/>
  <c r="I794" i="1"/>
  <c r="I796" i="1" s="1"/>
  <c r="BJ46" i="2"/>
  <c r="BN46" i="2"/>
  <c r="BF46" i="2"/>
  <c r="BR46" i="2"/>
  <c r="Q62" i="2"/>
  <c r="R59" i="2"/>
  <c r="V59" i="2"/>
  <c r="U62" i="2"/>
  <c r="AL59" i="2"/>
  <c r="AK62" i="2"/>
  <c r="BB59" i="2"/>
  <c r="BA62" i="2"/>
  <c r="J59" i="2"/>
  <c r="I62" i="2"/>
  <c r="Z59" i="2"/>
  <c r="Y62" i="2"/>
  <c r="AP59" i="2"/>
  <c r="AO62" i="2"/>
  <c r="N59" i="2"/>
  <c r="M62" i="2"/>
  <c r="AC62" i="2"/>
  <c r="AD59" i="2"/>
  <c r="AS62" i="2"/>
  <c r="AT59" i="2"/>
  <c r="AX59" i="2"/>
  <c r="AW62" i="2"/>
  <c r="AH59" i="2"/>
  <c r="AG62" i="2"/>
  <c r="BF59" i="2"/>
  <c r="BE62" i="2"/>
  <c r="BE76" i="2" s="1"/>
  <c r="BJ59" i="2"/>
  <c r="BI62" i="2"/>
  <c r="BI76" i="2" s="1"/>
  <c r="BN59" i="2"/>
  <c r="BM62" i="2"/>
  <c r="BM76" i="2" s="1"/>
  <c r="BR59" i="2"/>
  <c r="BQ62" i="2"/>
  <c r="BQ76" i="2" s="1"/>
  <c r="F12" i="2"/>
  <c r="F22" i="2"/>
  <c r="F20" i="2"/>
  <c r="F19" i="2"/>
  <c r="F16" i="2"/>
  <c r="F10" i="2"/>
  <c r="F8" i="2"/>
  <c r="AE48" i="2"/>
  <c r="AF45" i="2"/>
  <c r="AN45" i="2"/>
  <c r="AM48" i="2"/>
  <c r="AY48" i="2"/>
  <c r="AZ45" i="2"/>
  <c r="G48" i="2"/>
  <c r="H45" i="2"/>
  <c r="AQ48" i="2"/>
  <c r="AR45" i="2"/>
  <c r="AI48" i="2"/>
  <c r="AJ45" i="2"/>
  <c r="K48" i="2"/>
  <c r="L45" i="2"/>
  <c r="W48" i="2"/>
  <c r="X45" i="2"/>
  <c r="AV45" i="2"/>
  <c r="AU48" i="2"/>
  <c r="Y49" i="2"/>
  <c r="Z46" i="2"/>
  <c r="AO49" i="2"/>
  <c r="AP46" i="2"/>
  <c r="Q49" i="2"/>
  <c r="R46" i="2"/>
  <c r="I49" i="2"/>
  <c r="J46" i="2"/>
  <c r="AH46" i="2"/>
  <c r="AG49" i="2"/>
  <c r="AS49" i="2"/>
  <c r="AT46" i="2"/>
  <c r="BA49" i="2"/>
  <c r="BB46" i="2"/>
  <c r="M49" i="2"/>
  <c r="N46" i="2"/>
  <c r="AW49" i="2"/>
  <c r="AX46" i="2"/>
  <c r="U49" i="2"/>
  <c r="V46" i="2"/>
  <c r="AD46" i="2"/>
  <c r="AC49" i="2"/>
  <c r="S48" i="2"/>
  <c r="T45" i="2"/>
  <c r="AA48" i="2"/>
  <c r="AB45" i="2"/>
  <c r="P45" i="2"/>
  <c r="O48" i="2"/>
  <c r="I747" i="1"/>
  <c r="F11" i="2" l="1"/>
  <c r="F54" i="2"/>
  <c r="F29" i="2"/>
  <c r="F53" i="2"/>
  <c r="F32" i="2"/>
  <c r="F65" i="2"/>
  <c r="F40" i="2"/>
  <c r="F13" i="2"/>
  <c r="F52" i="2"/>
  <c r="F6" i="2"/>
  <c r="F17" i="2"/>
  <c r="F34" i="2"/>
  <c r="F18" i="2"/>
  <c r="F28" i="2"/>
  <c r="F15" i="2"/>
  <c r="F35" i="2"/>
  <c r="F21" i="2"/>
  <c r="F33" i="2"/>
  <c r="AL46" i="2"/>
  <c r="F41" i="2"/>
  <c r="F9" i="2"/>
  <c r="F36" i="2"/>
  <c r="F26" i="2"/>
  <c r="F24" i="2"/>
  <c r="F25" i="2"/>
  <c r="F27" i="2"/>
  <c r="F37" i="2"/>
  <c r="F7" i="2"/>
  <c r="F14" i="2"/>
  <c r="F38" i="2"/>
  <c r="F30" i="2"/>
  <c r="F23" i="2"/>
  <c r="BJ76" i="2"/>
  <c r="BR76" i="2"/>
  <c r="BN76" i="2"/>
  <c r="AK76" i="2"/>
  <c r="AL76" i="2" s="1"/>
  <c r="U76" i="2"/>
  <c r="V76" i="2" s="1"/>
  <c r="Y76" i="2"/>
  <c r="Z76" i="2" s="1"/>
  <c r="AG76" i="2"/>
  <c r="AH76" i="2" s="1"/>
  <c r="BF76" i="2"/>
  <c r="AW76" i="2"/>
  <c r="AX76" i="2" s="1"/>
  <c r="BA76" i="2"/>
  <c r="BB76" i="2" s="1"/>
  <c r="I76" i="2"/>
  <c r="AS76" i="2"/>
  <c r="AT76" i="2" s="1"/>
  <c r="M76" i="2"/>
  <c r="N76" i="2" s="1"/>
  <c r="Q76" i="2"/>
  <c r="R76" i="2" s="1"/>
  <c r="F43" i="2"/>
  <c r="F56" i="2" s="1"/>
  <c r="F67" i="2" s="1"/>
  <c r="AO76" i="2"/>
  <c r="AP76" i="2" s="1"/>
  <c r="AC76" i="2"/>
  <c r="AD76" i="2" s="1"/>
  <c r="J76" i="2" l="1"/>
  <c r="J77" i="2" s="1"/>
  <c r="N77" i="2" s="1"/>
  <c r="R77" i="2" s="1"/>
  <c r="V77" i="2" s="1"/>
  <c r="Z77" i="2" s="1"/>
  <c r="AD77" i="2" s="1"/>
  <c r="AH77" i="2" s="1"/>
  <c r="AL77" i="2" s="1"/>
  <c r="AP77" i="2" s="1"/>
  <c r="AT77" i="2" s="1"/>
  <c r="AX77" i="2" s="1"/>
  <c r="BB77" i="2" s="1"/>
  <c r="BF77" i="2" s="1"/>
  <c r="BJ77" i="2" s="1"/>
  <c r="BN77" i="2" s="1"/>
  <c r="BR77" i="2" s="1"/>
  <c r="I77" i="2"/>
  <c r="M77" i="2" s="1"/>
  <c r="Q77" i="2" s="1"/>
  <c r="U77" i="2" s="1"/>
  <c r="Y77" i="2" s="1"/>
  <c r="AC77" i="2" s="1"/>
  <c r="AG77" i="2" s="1"/>
  <c r="AK77" i="2" s="1"/>
  <c r="AO77" i="2" s="1"/>
  <c r="AS77" i="2" s="1"/>
  <c r="AW77" i="2" s="1"/>
  <c r="BA77" i="2" s="1"/>
  <c r="BE77" i="2" s="1"/>
  <c r="BI77" i="2" s="1"/>
  <c r="BM77" i="2" s="1"/>
  <c r="BQ77" i="2" s="1"/>
</calcChain>
</file>

<file path=xl/sharedStrings.xml><?xml version="1.0" encoding="utf-8"?>
<sst xmlns="http://schemas.openxmlformats.org/spreadsheetml/2006/main" count="2267" uniqueCount="1246">
  <si>
    <t>Obra</t>
  </si>
  <si>
    <t>Encargos Sociais</t>
  </si>
  <si>
    <t>Planilha Orçamentária Sintética Com Valor do Material e da Mão de Obra</t>
  </si>
  <si>
    <t>Item</t>
  </si>
  <si>
    <t>Descrição</t>
  </si>
  <si>
    <t>Und</t>
  </si>
  <si>
    <t>Quant.</t>
  </si>
  <si>
    <t>Valor Unit com BDI</t>
  </si>
  <si>
    <t>Total</t>
  </si>
  <si>
    <t>M. O.</t>
  </si>
  <si>
    <t>MAT.</t>
  </si>
  <si>
    <t>SERVIÇOS INICIAIS E ADMINISTRAÇÃO</t>
  </si>
  <si>
    <t xml:space="preserve"> 1.1 </t>
  </si>
  <si>
    <t>DESPESAS INICIAIS</t>
  </si>
  <si>
    <t xml:space="preserve"> 1.1.1 </t>
  </si>
  <si>
    <t>IMPOSTOS E SEGUROS(RISCOS DE ENGENHARIA/RESPONSABILIDADE CIVIL</t>
  </si>
  <si>
    <t>m²</t>
  </si>
  <si>
    <t>M²</t>
  </si>
  <si>
    <t xml:space="preserve"> 1.2 </t>
  </si>
  <si>
    <t>CANTEIRO DE OBRAS</t>
  </si>
  <si>
    <t xml:space="preserve"> 1.2.1 </t>
  </si>
  <si>
    <t>FORNECIMENTO E INSTALAÇÃO DE PLACA DE OBRA COM CHAPA GALVANIZADA E ESTRUTURA DE MADEIRA. AF_03/2022_PS</t>
  </si>
  <si>
    <t xml:space="preserve"> 1.2.2 </t>
  </si>
  <si>
    <t>TAPUME COM TELHA METÁLICA. AF_03/2024</t>
  </si>
  <si>
    <t xml:space="preserve"> 1.2.3 </t>
  </si>
  <si>
    <t>EXECUÇÃO DE SANITÁRIO E VESTIÁRIO EM CANTEIRO DE OBRAS, FORA DA PROJEÇÃO DA LAJE, EM CHAPA DE MADEIRA COMPENSADA, NÃO INCLUSO MOBILIÁRIO.</t>
  </si>
  <si>
    <t xml:space="preserve"> 1.3 </t>
  </si>
  <si>
    <t>ADMINISTRAÇÃO LOCAL</t>
  </si>
  <si>
    <t xml:space="preserve"> 1.3.1 </t>
  </si>
  <si>
    <t>ANOTAÇÃO DE RESPONSABILIDADE TÉCNICA - ART</t>
  </si>
  <si>
    <t>UN</t>
  </si>
  <si>
    <t xml:space="preserve"> 1.3.2 </t>
  </si>
  <si>
    <t>H</t>
  </si>
  <si>
    <t xml:space="preserve"> 1.3.3 </t>
  </si>
  <si>
    <t>MESTRE DE OBRAS COM ENCARGOS COMPLEMENTARES</t>
  </si>
  <si>
    <t>MES</t>
  </si>
  <si>
    <t>PROJETOS "AS BUILT"</t>
  </si>
  <si>
    <t>Projeto As Built - Arquitetônico</t>
  </si>
  <si>
    <t>Projeto As Built - Elétrico</t>
  </si>
  <si>
    <t>Projeto As Built - Hidrossanitário</t>
  </si>
  <si>
    <t>Projeto As Built - Preventivo</t>
  </si>
  <si>
    <t>Projeto As Built - Climatização</t>
  </si>
  <si>
    <t xml:space="preserve"> 1.5 </t>
  </si>
  <si>
    <t>DESPESA CORRENTES</t>
  </si>
  <si>
    <t xml:space="preserve"> 1.5.1 </t>
  </si>
  <si>
    <t>Limpeza Permanente da Obra</t>
  </si>
  <si>
    <t>mes</t>
  </si>
  <si>
    <t>DEMOLIÇÕES</t>
  </si>
  <si>
    <t>SUPRESSÃO DE ÁRVORES COM DIAM. MAIOR DE 30CM</t>
  </si>
  <si>
    <t>UND</t>
  </si>
  <si>
    <t>ESTRUTURA DE CONCRETO ARMADO</t>
  </si>
  <si>
    <t>INFRAESTRUTURA</t>
  </si>
  <si>
    <t>ESCAVAÇÕES</t>
  </si>
  <si>
    <t>ESCAVAÇÃO MECANIZADA PARA BLOCO DE COROAMENTO OU SAPATA COM RETROESCAVADEIRA (INCLUINDO ESCAVAÇÃO PARA COLOCAÇÃO DE FÔRMAS). AF_01/2024</t>
  </si>
  <si>
    <t>m³</t>
  </si>
  <si>
    <t>ESCAVAÇÃO MECANIZADA PARA VIGA BALDRAME OU SAPATA CORRIDA COM MINI-ESCAVADEIRA (INCLUINDO ESCAVAÇÃO PARA COLOCAÇÃO DE FÔRMAS). AF_01/2024</t>
  </si>
  <si>
    <t>COMPACTAÇÃO MECÂNICA DE SOLO PARA EXECUÇÃO DE RADIER, PISO DE CONCRETO OU LAJE SOBRE SOLO, COM COMPACTADOR DE SOLOS A PERCUSSÃO. AF_09/2021</t>
  </si>
  <si>
    <t>LASTRO DE CONCRETO MAGRO, APLICADO EM BLOCOS DE COROAMENTO OU SAPATAS, ESPESSURA DE 5 CM. AF_01/2024</t>
  </si>
  <si>
    <t>REATERRO MECANIZADO DE VALA COM MINICARREGADEIRA, COM COMPACTADOR DE SOLOS DE PERCUSSÃO. AF_08/2023</t>
  </si>
  <si>
    <t>CARGA, MANOBRA E DESCARGA DE SOLOS E MATERIAIS GRANULARES EM CAMINHÃO BASCULANTE 10 M³ - CARGA COM ESCAVADEIRA HIDRÁULICA (CAÇAMBA DE 1,20 M³ / 155 HP) E DESCARGA LIVRE (UNIDADE: M3). AF_07/2020</t>
  </si>
  <si>
    <t>TRANSPORTE COM CAMINHÃO BASCULANTE DE 10 M³, EM VIA URBANA PAVIMENTADA, DMT ATÉ 30 KM (UNIDADE: M3XKM). AF_07/2020</t>
  </si>
  <si>
    <t>M3XKM</t>
  </si>
  <si>
    <t>FUNDAÇÕES</t>
  </si>
  <si>
    <t>CONCRETO USINADO, FCK 35 MPA, LANÇAMENTO, ADENSAMENTO E ACABAMENTO MANUAL, INCLUSIVE BOMBEAMENTO</t>
  </si>
  <si>
    <t>FABRICAÇÃO, MONTAGEM E DESMONTAGEM DE FÔRMA PARA SAPATA, EM MADEIRA SERRADA, E=25 MM, 4 UTILIZAÇÕES. AF_01/2024</t>
  </si>
  <si>
    <t>ARMAÇÃO DE SAPATA ISOLADA, VIGA BALDRAME E SAPATA CORRIDA UTILIZANDO AÇO CA-60 DE 5 MM - MONTAGEM. AF_01/2024</t>
  </si>
  <si>
    <t>KG</t>
  </si>
  <si>
    <t>ARMAÇÃO DE SAPATA ISOLADA, VIGA BALDRAME E SAPATA CORRIDA UTILIZANDO AÇO CA-50 DE 8 MM - MONTAGEM. AF_01/2024</t>
  </si>
  <si>
    <t>ARMAÇÃO DE SAPATA ISOLADA, VIGA BALDRAME E SAPATA CORRIDA UTILIZANDO AÇO CA-50 DE 10 MM - MONTAGEM. AF_01/2024</t>
  </si>
  <si>
    <t>ARMAÇÃO DE BLOCO, SAPATA ISOLADA, VIGA BALDRAME E SAPATA CORRIDA UTILIZANDO AÇO CA-50 DE 12,5 MM - MONTAGEM. AF_01/2024</t>
  </si>
  <si>
    <t>ARMAÇÃO DE BLOCO, SAPATA ISOLADA, VIGA BALDRAME E SAPATA CORRIDA UTILIZANDO AÇO CA-50 DE 16 MM - MONTAGEM. AF_01/2024</t>
  </si>
  <si>
    <t>SUPRAESTRUTURA</t>
  </si>
  <si>
    <t>ESCADAS</t>
  </si>
  <si>
    <t>MONTAGEM E DESMONTAGEM DE FÔRMA PARA ESCADAS, COM 1 LANCE E LAJE PLANA, EM CHAPA DE MADEIRA COMPENSADA RESINADA, 4 UTILIZAÇÕES. AF_11/2020</t>
  </si>
  <si>
    <t>ARMAÇÃO DE ESCADA, DE UMA ESTRUTURA CONVENCIONAL DE CONCRETO ARMADO UTILIZANDO AÇO CA-50 DE 6,3 MM - MONTAGEM. AF_11/2020</t>
  </si>
  <si>
    <t>VIGAS BALDRAME</t>
  </si>
  <si>
    <t>FABRICAÇÃO, MONTAGEM E DESMONTAGEM DE FÔRMA PARA VIGA BALDRAME, EM MADEIRA SERRADA, E=25 MM, 4 UTILIZAÇÕES. AF_01/2024</t>
  </si>
  <si>
    <t>ARMAÇÃO DE SAPATA ISOLADA, VIGA BALDRAME E SAPATA CORRIDA UTILIZANDO AÇO CA-50 DE 6,3 MM - MONTAGEM. AF_01/2024</t>
  </si>
  <si>
    <t>LAJES INFERIORES</t>
  </si>
  <si>
    <t>MONTAGEM E DESMONTAGEM DE FÔRMA DE LAJE MACIÇA, PÉ-DIREITO SIMPLES, EM CHAPA DE MADEIRA COMPENSADA RESINADA E CIMBRAMENTO DE MADEIRA, 4 UTILIZAÇÕES. AF_03/2022</t>
  </si>
  <si>
    <t>ARMAÇÃO DE LAJE DE ESTRUTURA CONVENCIONAL DE CONCRETO ARMADO UTILIZANDO AÇO CA-60 DE 4,2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</si>
  <si>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</si>
  <si>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</si>
  <si>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</si>
  <si>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LAJE PRÉ-MOLDADA TRELIÇADA COM ENCHIMENTO DE LAJOTA CERÂMICA H=12 CM COM ESCORAMENTO, MATERIAL E MÃO DE OBRA - EXCLUSIVE CAPEAMENTO</t>
  </si>
  <si>
    <t>PILARES</t>
  </si>
  <si>
    <t>MONTAGEM E DESMONTAGEM DE FÔRMA DE PILARES RETANGULARES E ESTRUTURAS SIMILARES, PÉ-DIREITO SIMPLES, EM MADEIRA SERRADA, 4 UTILIZAÇÕES. AF_09/2020</t>
  </si>
  <si>
    <t>ARMAÇÃO DE PILAR OU VIGA DE ESTRUTURA CONVENCIONAL DE CONCRETO ARMADO UTILIZANDO AÇO CA-60 DE 5,0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</si>
  <si>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</si>
  <si>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</si>
  <si>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VIGAS COBERTURA</t>
  </si>
  <si>
    <t>MONTAGEM E DESMONTAGEM DE FÔRMA DE VIGA, ESCORAMENTO COM PONTALETE DE MADEIRA, PÉ-DIREITO SIMPLES, EM MADEIRA SERRADA, 4 UTILIZAÇÕES. AF_09/2020</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</si>
  <si>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</si>
  <si>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</si>
  <si>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16,0 MM - MONTAGEM. AF_06/2022</t>
  </si>
  <si>
    <t>LAJES COBERTURA</t>
  </si>
  <si>
    <t>ARMAÇÃO DE LAJE DE ESTRUTURA CONVENCIONAL DE CONCRETO ARMADO UTILIZANDO AÇO CA-50 DE 12,5 MM - MONTAGEM. AF_06/2022</t>
  </si>
  <si>
    <t>ALVENARIA, VEDAÇÕES E DIVISÓRIAS</t>
  </si>
  <si>
    <t>ALVENARIA DE VEDAÇÃO DE BLOCOS CERÂMICOS FURADOS NA HORIZONTAL DE 19X19X29 CM (ESPESSURA 19 CM) E ARGAMASSA DE ASSENTAMENTO COM PREPARO EM BETONEIRA. AF_12/2021</t>
  </si>
  <si>
    <t>CONTRAVERGA MOLDADA IN LOCO EM CONCRETO, ESPESSURA DE *15* CM. AF_03/2024</t>
  </si>
  <si>
    <t>M</t>
  </si>
  <si>
    <t>VERGA MOLDADA IN LOCO EM CONCRETO, ESPESSURA DE *15* CM. AF_03/2024</t>
  </si>
  <si>
    <t>ALVENARIA DE VEDAÇÃO DE BLOCOS CERÂMICOS FURADOS NA HORIZONTAL DE 9X14X19 CM (ESPESSURA 9 CM) E ARGAMASSA DE ASSENTAMENTO COM PREPARO EM BETONEIRA. AF_12/2021</t>
  </si>
  <si>
    <t>IMPERMEABILIZAÇÕES</t>
  </si>
  <si>
    <t>IMPERMEABILIZAÇÃO DE SUPERFÍCIE COM MANTA ASFÁLTICA, UMA CAMADA, INCLUSIVE APLICAÇÃO DE PRIMER ASFÁLTICO, E=4MM. AF_09/2023</t>
  </si>
  <si>
    <t>CONTRAPISO EM ARGAMASSA TRAÇO 1:4 (CIMENTO E AREIA), PREPARO MECÂNICO COM BETONEIRA 400 L, APLICADO EM ÁREAS MOLHADAS SOBRE LAJE, ADERIDO, ACABAMENTO NÃO REFORÇADO, ESPESSURA 2CM. AF_07/2021</t>
  </si>
  <si>
    <t>CONTRAPISO EM ARGAMASSA TRAÇO 1:4 (CIMENTO E AREIA), PREPARO MECÂNICO COM BETONEIRA 400 L, APLICADO EM ÁREAS MOLHADAS SOBRE IMPERMEABILIZAÇÃO, ACABAMENTO NÃO REFORÇADO, ESPESSURA 4CM. AF_07/2021</t>
  </si>
  <si>
    <t>TESTE DE IMPERMEABILIZAÇÃO, COM LÂMINA DE 10CM DE ÁGUA POR 72HS</t>
  </si>
  <si>
    <t>IMPERMEABILIZAÇÃO COM MANTA LÍQUIDA TIPO VEDAPREN PAREDE OU SIMILAR, 03 DEMÃOS - FORNECIMENTO E APLICAÇÃO</t>
  </si>
  <si>
    <t>IMPERMEABILIZAÇÃO DE SUPERFÍCIE COM EMULSÃO ASFÁLTICA, 2 DEMÃOS. AF_09/2023</t>
  </si>
  <si>
    <t>TRATAMENTO DE JUNTA DE DILATAÇÃO, COM TARUGO DE POLIETILENO E SELANTE PU, INCLUSO PREENCHIMENTO COM ESPUMA EXPANSIVA PU. AF_09/2023 (PARA PISOS CERÂMICOS E PARA AS JUNTAS DE DESSOLIDARIZAÇÃO EM FACHADA)</t>
  </si>
  <si>
    <t>REVESTIMENTOS DE PAREDES</t>
  </si>
  <si>
    <t>REVESTIMENTOS PRIMÁRIOS</t>
  </si>
  <si>
    <t>CHAPISCO APLICADO EM ALVENARIAS E ESTRUTURAS DE CONCRETO INTERNAS, COM COLHER DE PEDREIRO. ARGAMASSA TRAÇO 1:3 COM PREPARO EM BETONEIRA 400L. AF_10/2022</t>
  </si>
  <si>
    <t>CHAPISCO APLICADO EM ALVENARIA (COM PRESENÇA DE VÃOS) E ESTRUTURAS DE CONCRETO DE FACHADA, COM COLHER DE PEDREIRO. ARGAMASSA TRAÇO 1:3 COM PREPARO EM BETONEIRA 400L. AF_10/2022</t>
  </si>
  <si>
    <t>MASSA ÚNICA, EM ARGAMASSA TRAÇO 1:2:8, PREPARO MECÂNICO, APLICADA MANUALMENTE EM PAREDES INTERNAS DE AMBIENTES COM ÁREA MAIOR QUE 10M², E = 17,5MM, COM TALISCAS. AF_03/2024</t>
  </si>
  <si>
    <t>EMBOÇO OU MASSA ÚNICA EM ARGAMASSA TRAÇO 1:2:8, PREPARO MECÂNICO COM BETONEIRA 400 L, APLICADA MANUALMENTE EM PANOS DE FACHADA COM PRESENÇA DE VÃOS, ESPESSURA DE 25 MM. AF_08/2022</t>
  </si>
  <si>
    <t>EMBOÇO, EM ARGAMASSA TRAÇO 1:2:8, PREPARO MECÂNICO, APLICADO MANUALMENTE EM PAREDES INTERNAS DE AMBIENTES COM ÁREA MAIOR QUE 10M², E = 17,5MM, COM TALISCAS. AF_03/2024</t>
  </si>
  <si>
    <t>ACABAMENTOS INTERNOS</t>
  </si>
  <si>
    <t>REVESTIMENTO TIPO PORCELANATO (PAREDE) DE DIMENSÕES 60X120 CM COM REJUNTAMENTO EM EPÓXI - FORNECIMENTO E INSTALAÇÃO (OH!TAKE CITY - REF. PORTOBELLO)</t>
  </si>
  <si>
    <t>REVESTIMENTO TIPO PORCELANATO (PAREDE) DE DIMENSÕES 90X90 CM COM REJUNTAMENTO EM EPÓXI - FORNECIMENTO E INSTALAÇÃO (VIA DURINI FOG - REF. PORTOBELLO)</t>
  </si>
  <si>
    <t>REVESTIMENTO TIPO PORCELANATO (PAREDE) DE DIMENSÕES 20X120 CM COM REJUNTAMENTO EM EPÓXI - FORNECIMENTO E INSTALAÇÃO (SINTESE PLATINA ST - REF. PORTOBELLO)</t>
  </si>
  <si>
    <t>REVESTIMENTO PARA PAREDE COM LAMBRI DE MADEIRA GARAPEIRA, SOBRE ESTRUTURA DE MADEIRA DE LEI 5 X 5 CM - FORNECIMENTO E INSTALAÇÃO (BAY WINDOW)</t>
  </si>
  <si>
    <t>ACABAMENTOS EXTERNOS</t>
  </si>
  <si>
    <t>BRISE METÁLICO EM ALUMÍNIO COR AMADEIRADA, FIXO, CONFORME DETALHAMENTO - FORNECIMENTO E INSTALAÇÃO</t>
  </si>
  <si>
    <t>BRISE METÁLICO FIXO, RETANGULAR, COR AMADEIRADA - FORNECIMENTO E INSTALAÇÃO</t>
  </si>
  <si>
    <t>REVESTIMENTO EM PEDRA MOLEDO (FACHADA) COM ARGAMASSA INDUSTRIALIZADA</t>
  </si>
  <si>
    <t>REVESTIMENTO TIPO PORCELANATO (PAREDE EXTERNA) DE DIMENSÕES 20X120 CM COM REJUNTAMENTO EM EPÓXI - FORNECIMENTO E INSTALAÇÃO (SINTESE PLATINA ST - REF. PORTOBELLO)</t>
  </si>
  <si>
    <t>PISOS</t>
  </si>
  <si>
    <t>BASES E CONTRAPISOS</t>
  </si>
  <si>
    <t>CAMADA SEPARADORA PARA EXECUÇÃO DE RADIER, PISO DE CONCRETO OU LAJE SOBRE SOLO, EM LONA PLÁSTICA. AF_09/2021</t>
  </si>
  <si>
    <t>LASTRO COM MATERIAL GRANULAR, APLICADO EM PISOS OU LAJES SOBRE SOLO, ESPESSURA DE *5 CM*. AF_01/2024</t>
  </si>
  <si>
    <t>EXECUÇÃO DE PASSEIO (CALÇADA) OU PISO DE CONCRETO COM CONCRETO MOLDADO IN LOCO, USINADO, ACABAMENTO CONVENCIONAL, ESPESSURA 8 CM, ARMADO. AF_08/2022</t>
  </si>
  <si>
    <t>CONTRAPISO EXTERNO EM ARGAMASSA TRAÇO 1:4 (CIMENTO E AREIA), PREPARO MECÂNICO COM BETONEIRA 400 L, APLICADO EM ÁREAS SECAS SOBRE LAJE, ADERIDO, ACABAMENTO NÃO REFORÇADO, ESPESSURA 4CM</t>
  </si>
  <si>
    <t>CONTRAPISO INTERNO EM ARGAMASSA TRAÇO 1:4 (CIMENTO E AREIA), PREPARO MECÂNICO COM BETONEIRA 400 L, APLICADO EM ÁREAS SECAS SOBRE LAJE, ADERIDO, ACABAMENTO NÃO REFORÇADO, ESPESSURA 4CM. AF_07/2021</t>
  </si>
  <si>
    <t>REGULARIZAÇÃO DE BASE COM ARGAMASSA AUTONIVELANTE, ESPESSURA DE 5MM, COM ACABAMENTO LISO</t>
  </si>
  <si>
    <t>ACABAMENTOS DE PISO</t>
  </si>
  <si>
    <t>REVESTIMENTO TIPO PORCELANATO RETIFICADO DE DIMENSÕES 90X90 CM COM REJUNTAMENTO EM EPÓXI - FORNECIMENTO E INSTALAÇÃO - REF. VIA DURINI FOG NAT - PORTOBELLO</t>
  </si>
  <si>
    <t>REVESTIMENTO TIPO PORCELANATO RETIFICADO DE DIMENSÕES 90X90 CM COM REJUNTAMENTO EM EPÓXI - FORNECIMENTO E INSTALAÇÃO - REF. VIA DURINI FOG EXT - PORTOBELLO</t>
  </si>
  <si>
    <t>PISO VINÍLICO EM RÉGUAS E = 2.5 MM, ASSENTAMENTO E FIXAÇÃO COM COLA - FORNECIMENTO E INSTALAÇÃO</t>
  </si>
  <si>
    <t>REVESTIMENTO COM LAMBRI DE MADEIRA GARAPEIRA, SOBRE ESTRUTURA DE MADEIRA DE LEI 5 X 5 CM - FORNECIMENTO E INSTALAÇÃO (BAY WINDOW)</t>
  </si>
  <si>
    <t>REVESTIMENTOS DE TETO</t>
  </si>
  <si>
    <t>FORROS</t>
  </si>
  <si>
    <t>FORRO EM DRYWALL, PARA AMBIENTES COMERCIAIS, INCLUSIVE ESTRUTURA BIRECIONAL DE FIXAÇÃO. AF_08/2023_PS</t>
  </si>
  <si>
    <t>FORRO EM DRYWALL RU, PARA AMBIENTES COMERCIAIS, INCLUSIVE ESTRUTURA BIRECIONAL DE FIXAÇÃO. AF_08/2023_PS</t>
  </si>
  <si>
    <t>FORRO DE MADEIRA DE PRIMEIRA QUALIDADE,  *10 X 1* CM, INCLUSIVE ESTRUTURA DE FIXAÇÃO</t>
  </si>
  <si>
    <t>ACABAMENTO EM MADEIRA GARAPEIRA 2,5X2,5CM PARA FORRO DE MADEIRA</t>
  </si>
  <si>
    <t>PERFIL TABICA GALVANIZADO, TIPO LISA, COM ACABAMENTO EM PINTURA, NA COR BRANCA, PARA FORRO EM CHAPA DE GESSO ACARTONADO, INCLUSIVE ACESSÓRIOS DE FIXAÇÃO</t>
  </si>
  <si>
    <t>m</t>
  </si>
  <si>
    <t>TETOS REBOCADOS</t>
  </si>
  <si>
    <t>CHAPISCO APLICADO NO TETO OU EM ALVENARIA E ESTRUTURA, COM ROLO PARA TEXTURA ACRÍLICA. ARGAMASSA TRAÇO 1:4 E EMULSÃO POLIMÉRICA (ADESIVO) COM PREPARO EM BETONEIRA 400L. AF_10/2022</t>
  </si>
  <si>
    <t>MASSA ÚNICA, EM ARGAMASSA TRAÇO 1:2:8, PREPARO MECÂNICO, APLICADA MANUALMENTE EM TETO, E = 10MM, COM TALISCAS. AF_03/2024</t>
  </si>
  <si>
    <t>COBERTURA</t>
  </si>
  <si>
    <t>RESIDÊNCIA</t>
  </si>
  <si>
    <t>FABRICAÇÃO E INSTALAÇÃO DE PONTALETES DE MADEIRA NÃO APARELHADA PARA TELHADOS COM ATÉ 2 ÁGUAS E COM TELHA ONDULADA DE FIBROCIMENTO, ALUMÍNIO OU PLÁSTICA EM EDIFÍCIO RESIDENCIAL TÉRREO/SOBRADO, INCLUSO TRANSPORTE VERTICAL. AF_10/2025</t>
  </si>
  <si>
    <t>TRAMA DE MADEIRA COMPOSTA POR TERÇAS PARA TELHADOS DE ATÉ 2 ÁGUAS PARA TELHA ONDULADA DE FIBROCIMENTO, METÁLICA, PLÁSTICA OU TERMOACÚSTICA, INCLUSO TRANSPORTE VERTICAL. AF_10/2025</t>
  </si>
  <si>
    <t>COBERTURA EM TELHAS METÁLICAS PRÉ PINTADAS, TRAPEZOIDAL. TELHA EM GALVALUME, TIPO “SANDUÍCHE”, ESPESSURA: 0,50MM. PINTURA COM PRIMER EPÓXI EM AMBAS AS FACES E PINTURA COM TINTA POLIÉSTER E POLIETILENO NA FACE SUPERIOR.</t>
  </si>
  <si>
    <t>ESPELHO / TESTEIRA EM TÁBUA APARELHADA, LARGURA DE 20CM</t>
  </si>
  <si>
    <t>GARAGEM</t>
  </si>
  <si>
    <t>RUFO EXTERNO/INTERNO EM CHAPA DE ALUMINIO 0,8MM, DESENVOLVIMENTO DE 35 CM, INCLUSO IÇAMENTO</t>
  </si>
  <si>
    <t>ESTRUTURA METÁLICA COM LIGAÇÕES SOLDADAS, INCLUSOS PERFIS METÁLICOS, CHAPAS METÁLICAS, PINTURA DE PROTEÇÃO (ZARCÃO), MÃO DE OBRA E TRANSPORTE COM GUINDASTE - FORNECIMENTO E INSTALAÇÃO</t>
  </si>
  <si>
    <t>ESQUADRIAS</t>
  </si>
  <si>
    <t>PORTAS</t>
  </si>
  <si>
    <t>PORTA DE MADEIRA NOBRE NATURAL - 90X210 - INCLUI GUARNIÇÕES E ACABAMENTOS EM MADEIRA, EXCLUSIVE FECHADURA (Ref: Apen Portas ou equivalente) - FORNECIMENTO E INSTALAÇÃO.</t>
  </si>
  <si>
    <t>PORTA DE MADEIRA NOBRE NATURAL - 110X230 COM VIDRO FIXO LATERAL - INCLUI GUARNIÇÕES E ACABAMENTOS EM MADEIRA NOBRE, FINALISADOS COM 1 DEMÃO DE SELANTE IMPREGNANTE, EXCLUSIVE FECHADURA (REF: APEN OU EQUIVALENTE) - FORNECIMENTO E INSTALAÇÃO. AF_10/2025</t>
  </si>
  <si>
    <t>PVC</t>
  </si>
  <si>
    <t>PORTA DE CORRER 2 FOLHAS (200 X 215) - PERFIL DE PVC COR AMADEIRADO - VIDRO TEMPERADO DE 10 MM INCOLOR - FORNECIMENTO E INSTALAÇÃO</t>
  </si>
  <si>
    <t>un</t>
  </si>
  <si>
    <t>ALUMÍNIO</t>
  </si>
  <si>
    <t>PORTA EM ALUMÍNIO DE ABRIR TIPO VENEZIANA COM GUARNIÇÃO, FIXAÇÃO COM PARAFUSOS - FORNECIMENTO E INSTALAÇÃO. AF_10/2025</t>
  </si>
  <si>
    <t>FERRAGENS</t>
  </si>
  <si>
    <t>FECHADURA ELETRÔNICA COM TECLADO ALFA NUMÉRICO PARA CONTROLE DE ACESSO, COM CARTÕES E ECONOMIZADORES DE ENERGIA. REF.: QUANTUM IV DA DORMAKABA - FORNECIMENTO E INSTALAÇÃO</t>
  </si>
  <si>
    <t>CJ</t>
  </si>
  <si>
    <t>JANELAS</t>
  </si>
  <si>
    <t>JANELA DE CORRER DUAS FOLHAS (215 X 50) - PERFIL DE PVC COR AMADEIRADO - VIDRO TEMPERADO DE 6 MM INCOLOR - FORNECIMENTO E INSTALAÇÃO</t>
  </si>
  <si>
    <t>JANELA DE CORRER DUAS FOLHAS DE 160 CM E PEITORIL FIXO DE 40 CM (236 X 200) - PERFIL DE PVC COR AMADEIRADO - VIDRO TEMPERADO DE 6 MM INCOLOR - FORNECIMENTO E INSTALAÇÃO</t>
  </si>
  <si>
    <t>JANELA MAXIM-AR 1 FOLHA (100 X 60) - PERFIL DE PVC COR AMADEIRADO - VIDRO TEMPERADO DE 6 MM INCOLOR - FORNECIMENTO E INSTALAÇÃO</t>
  </si>
  <si>
    <t>JANELA MAXIM-AR 1 FOLHA DE 120 CM COM PEITORIL FIXO DE 40 CM (50 X 160) - PERFIL DE PVC COR AMADEIRADO - VIDRO TEMPERADO DE 6 MM INCOLOR - FORNECIMENTO E INSTALAÇÃO</t>
  </si>
  <si>
    <t>PINTURAS</t>
  </si>
  <si>
    <t>PINTURAS EM PAREDES INTERNAS</t>
  </si>
  <si>
    <t>FUNDO SELADOR ACRÍLICO, APLICAÇÃO MANUAL EM PAREDE, UMA DEMÃO. AF_04/2023</t>
  </si>
  <si>
    <t>EMASSAMENTO COM MASSA LÁTEX, APLICAÇÃO EM PAREDE, DUAS DEMÃOS, LIXAMENTO MECANIZADO. AF_04/2023</t>
  </si>
  <si>
    <t>PINTURA LÁTEX ACRÍLICA PREMIUM, APLICAÇÃO MANUAL EM PAREDES, DUAS DEMÃOS. (REF.: CORAL CINZA DE GRIFE)</t>
  </si>
  <si>
    <t>PINTURA FUNDO NIVELADOR ALQUÍDICO INCOLOR EM MADEIRA. (BAY WINDOW)</t>
  </si>
  <si>
    <t>PINTURA VERNIZ (INCOLOR) ALQUÍDICO EM MADEIRA, USO INTERNO, 2 DEMÃOS. (BAY WINDOW)</t>
  </si>
  <si>
    <t>PINTURA EM PAREDES EXTERNAS</t>
  </si>
  <si>
    <t>PINTURA LÁTEX ACRÍLICA PREMIUM, APLICAÇÃO MANUAL EM PAREDES, DUAS DEMÃOS.  (REF.: CORAL ACRÍLICO VÉU)</t>
  </si>
  <si>
    <t>PINTURA NOS TETOS</t>
  </si>
  <si>
    <t>FUNDO SELADOR ACRÍLICO, APLICAÇÃO MANUAL EM TETO, UMA DEMÃO. AF_04/2023</t>
  </si>
  <si>
    <t>EMASSAMENTO COM MASSA LÁTEX, APLICAÇÃO EM TETO, DUAS DEMÃOS, LIXAMENTO MECANIZADO. AF_04/2023</t>
  </si>
  <si>
    <t>EMASSAMENTO COM MASSA LÁTEX, APLICAÇÃO EM TETOS EXTERNOS , DUAS DEMÃOS, LIXAMENTO MANUAL</t>
  </si>
  <si>
    <t>PINTURA LÁTEX ACRÍLICA PREMIUM, APLICAÇÃO MANUAL EM TETO, DUAS DEMÃOS. (REF.: CORAL BRANCO NEVE)</t>
  </si>
  <si>
    <t>PINTURA LÁTEX ACRÍLICA PREMIUM, APLICAÇÃO MANUAL EM TETO, DUAS DEMÃOS. (REF.: CORAL CINZA DE GRIFE)</t>
  </si>
  <si>
    <t>PINTURA LÁTEX ACRÍLICA PREMIUM, APLICAÇÃO MANUAL EM TETO, DUAS DEMÃOS. (REF.: CORAL GOLFINHO DE NORONHA)</t>
  </si>
  <si>
    <t>PINTURA VERNIZ (INCOLOR) ALQUÍDICO EM MADEIRA, USO INTERNO, 2 DEMÃOS. AF_01/2021 (INCLUSIVE BAY WINDOW)</t>
  </si>
  <si>
    <t>PINTURA FUNDO NIVELADOR ALQUÍDICO INCOLOR EM MADEIRA. AF_01/2021 (INCLUSIVE BAY WINDOW)</t>
  </si>
  <si>
    <t>PINTURA NOS PISOS</t>
  </si>
  <si>
    <t>PINTURA FUNDO NIVELADOR ALQUÍDICO INCOLOR EM MADEIRA. AF_01/2021 (BAY WINDOW)</t>
  </si>
  <si>
    <t>PINTURA VERNIZ (INCOLOR) ALQUÍDICO EM MADEIRA, USO INTERNO, 2 DEMÃOS. AF_01/2021 (BAY WINDOW)</t>
  </si>
  <si>
    <t>LOUÇAS, METAIS E ACESSÓRIOS</t>
  </si>
  <si>
    <t>LOUÇAS</t>
  </si>
  <si>
    <t>VASO SANITÁRIO SIFONADO COM CAIXA ACOPLADA LOUÇA BRANCA. REF: DECA NUOVA P.133.17 - FORNECIMENTO E INSTALAÇÃO.</t>
  </si>
  <si>
    <t>CUBA  DE  EMBUTIR  QUADRADA  EM  LOUÇA  BRANCA  50 CM SLIM  -  FORNECIMENTO  E  INSTALAÇÃO.</t>
  </si>
  <si>
    <t>METAIS</t>
  </si>
  <si>
    <t>MISTURADOR DE PIA PARA BANHEIRO COM BICA ALTA ACABAMENTO CROMADO - FORNECIMENTO E INSTALAÇÃO</t>
  </si>
  <si>
    <t>Chuveiro Bonnaducha Leed Docol - FORNECIMENTO E INSTALAÇÃO.</t>
  </si>
  <si>
    <t>VÁLVULA ESCOAMENTO EM METAL CROMADO 1.1/2" X 1.1/2" PARA LAVATÓRIO, DECA - FORNECIMENTO E INSTALAÇÃO. AF_01/2020</t>
  </si>
  <si>
    <t>SIFÃO DO TIPO GARRAFA EM METAL CROMADO 1 X 1.1/2" - FORNECIMENTO E INSTALAÇÃO. AF_01/2020</t>
  </si>
  <si>
    <t>ENGATE FLEXÍVEL EM INOX, 1/2 X 40CM - FORNECIMENTO E INSTALAÇÃO. AF_01/2020</t>
  </si>
  <si>
    <t>Grelha com calha e cesto coletor para piso em aço inoxidável, 100cm x 15cm</t>
  </si>
  <si>
    <t>ACESSÓRIOS</t>
  </si>
  <si>
    <t>ASSENTO SANITARIO NUOVA AP.65.17 DECA - FORNECIMENTO E INSTALAÇÃO</t>
  </si>
  <si>
    <t>ESPELHO CRISTAL, ESPESSURA 6MM, COM PARAFUSOS DE FIXACAO, SEM MOLDURA</t>
  </si>
  <si>
    <t>BOX 03 FOLHAS, LARGURA: 2100 ALTURA: 2550, VIDRO 8MM TEMPERADO INCOLOR, ALUMÍNIOS COR PRETO - FORNECIMENTO E INSTALAÇÃO</t>
  </si>
  <si>
    <t>BOX 02 FOLHAS, LARGURA: 1600 ALTURA: 2700, VIDRO 8MM TEMPERADO INCOLOR, ALUMÍNIOS COR PRETO - FORNECIMENTO E INSTALAÇÃO</t>
  </si>
  <si>
    <t>BANCADAS</t>
  </si>
  <si>
    <t>BANCADA EM SILESTONE GRIS EXPO - 1,20 X 0,60 COM SAIA DE 15 CM, RODAPIA DE 8,5 CM E FIXAÇÃO SUSPENSA - FORNECIMENTO E INSTALAÇÃO</t>
  </si>
  <si>
    <t>BANCADA EM SILESTONE GRIS EXPO - 0,70 X 0,60 COM SAIA DE 15 CM, RODAPIA DE 8,5 CM E FIXAÇÃO SUSPENSA - FORNECIMENTO E INSTALAÇÃO</t>
  </si>
  <si>
    <t>INSTALAÇÕES HIDROSSANITÁRIAS</t>
  </si>
  <si>
    <t>ÁGUA FRIA</t>
  </si>
  <si>
    <t>TUBO, PVC, SOLDÁVEL, DE 25MM, INSTALADO EM RAMAL OU SUB-RAMAL DE ÁGUA - FORNECIMENTO E INSTALAÇÃO. AF_06/2022</t>
  </si>
  <si>
    <t>TUBO, PVC, SOLDÁVEL, DE 32MM, INSTALADO EM RAMAL OU SUB-RAMAL DE ÁGUA - FORNECIMENTO E INSTALAÇÃO. AF_06/2022</t>
  </si>
  <si>
    <t>CURVA 90 GRAUS, PVC, SOLDÁVEL, DN 25MM,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</si>
  <si>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</si>
  <si>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</si>
  <si>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JOELHO 90 GRAUS, PVC, SOLDÁVEL, DN 25MM, INSTALADO EM RAMAL OU SUB-RAMAL DE ÁGUA - FORNECIMENTO E INSTALAÇÃO. AF_06/2022</t>
  </si>
  <si>
    <t>JOELHO 90 GRAUS, PVC, SOLDÁVEL, DN 32MM, INSTALADO EM RAMAL OU SUB-RAMAL DE ÁGUA - FORNECIMENTO E INSTALAÇÃO. AF_06/2022</t>
  </si>
  <si>
    <t>JOELHO 45 GRAUS, PVC, SOLDÁVEL, DN 25MM, INSTALADO EM RAMAL OU SUB-RAMAL DE ÁGUA - FORNECIMENTO E INSTALAÇÃO. AF_06/2022</t>
  </si>
  <si>
    <t>TE, PVC, SOLDÁVEL, DN 25MM, INSTALADO EM RAMAL OU SUB-RAMAL DE ÁGUA - FORNECIMENTO E INSTALAÇÃO. AF_06/2022</t>
  </si>
  <si>
    <t>TE, PVC, SOLDÁVEL, DN 32MM, INSTALADO EM RAMAL DE DISTRIBUIÇÃO DE ÁGUA - FORNECIMENTO E INSTALAÇÃO. AF_06/2022</t>
  </si>
  <si>
    <t>TÊ DE REDUÇÃO, PVC, SOLDÁVEL, DN 32MM X 25MM, INSTALADO EM RAMAL OU SUB-RAMAL DE ÁGUA - FORNECIMENTO E INSTALAÇÃO. AF_06/2022</t>
  </si>
  <si>
    <t>BUCHA DE REDUÇÃO, CURTA, PVC, SOLDÁVEL, DN 32 X 25 MM, INSTALADO EM RAMAL OU SUB-RAMAL DE ÁGUA - FORNECIMENTO E INSTALAÇÃO. AF_06/2022</t>
  </si>
  <si>
    <t>ADAPTADOR COM FLANGE E ANEL DE VEDAÇÃO, PVC, SOLDÁVEL, DN 50 MM X 1 1/2", INSTALADO EM RESERVAÇÃO PREDIAL DE ÁGUA - FORNECIMENTO E INSTALAÇÃO. AF_04/2024</t>
  </si>
  <si>
    <t>ADAPTADOR CURTO COM BOLSA E ROSCA PARA REGISTRO, PVC, SOLDÁVEL, DN 25MM X 3/4, INSTALADO EM RAMAL OU SUB-RAMAL DE ÁGUA - FORNECIMENTO E INSTALAÇÃO. AF_06/2022</t>
  </si>
  <si>
    <t>ADAPTADOR CURTO COM BOLSA E ROSCA PARA REGISTRO, PVC, SOLDÁVEL, DN 32MM X 1, INSTALADO EM RAMAL OU SUB-RAMAL DE ÁGUA - FORNECIMENTO E INSTALAÇÃO. AF_06/2022</t>
  </si>
  <si>
    <t>JOELHO 90 GRAUS COM BUCHA DE LATÃO, PVC, SOLDÁVEL, DN 25MM, X 3/4 INSTALADO EM RAMAL OU SUB-RAMAL DE ÁGUA - FORNECIMENTO E INSTALAÇÃO. AF_06/2022</t>
  </si>
  <si>
    <t>JOELHO 90 GRAUS COM BUCHA DE LATÃO, PVC, SOLDÁVEL, DN 20MM, X 1/2 INSTALADO EM RAMAL OU SUB-RAMAL DE ÁGUA - FORNECIMENTO E INSTALAÇÃO. AF_12/2014</t>
  </si>
  <si>
    <t>JOELHO DE REDUÇÃO 90 GRAUS COM BUCHA DE LATÃO, PVC, SOLDÁVEL, DN 15MM, X 1/2 INSTALADO EM RAMAL OU SUB-RAMAL DE ÁGUA - FORNECIMENTO E INSTALAÇÃO.</t>
  </si>
  <si>
    <t>REGISTRO DE GAVETA BRUTO, LATÃO, ROSCÁVEL, 3/4", COM ACABAMENTO E CANOPLA CROMADOS - FORNECIMENTO E INSTALAÇÃO. AF_08/2021</t>
  </si>
  <si>
    <t>REGISTRO DE GAVETA BRUTO, LATÃO, ROSCÁVEL, 1", COM ACABAMENTO E CANOPLA CROMADOS - FORNECIMENTO E INSTALAÇÃO. AF_08/2021</t>
  </si>
  <si>
    <t>ENGATE FLEXÍVEL EM PLÁSTICO BRANCO, 1/2" X 30CM - FORNECIMENTO E INSTALAÇÃO. AF_01/2020</t>
  </si>
  <si>
    <t>ENGATE FLEXÍVEL EM INOX, 1/2 X 30CM - FORNECIMENTO E INSTALAÇÃO. AF_01/2020</t>
  </si>
  <si>
    <t>RASGO LINEAR MANUAL EM ALVENARIA, PARA RAMAIS/ DISTRIBUIÇÃO DE INSTALAÇÕES HIDRÁULICAS, DIÂMETROS MENORES OU IGUAIS A 40 MM. AF_09/2023</t>
  </si>
  <si>
    <t>CHUMBAMENTO LINEAR EM ALVENARIA PARA RAMAIS/DISTRIBUIÇÃO DE INSTALAÇÕES HIDRÁULICAS COM DIÂMETROS MENORES OU IGUAIS A 40 MM. AF_09/2023</t>
  </si>
  <si>
    <t>ESCAVAÇÃO MANUAL DE VALA. AF_09/2024</t>
  </si>
  <si>
    <t>REATERRO MANUAL DE VALAS, COM COMPACTADOR DE SOLOS DE PERCUSSÃO. AF_08/2023</t>
  </si>
  <si>
    <t>PREPARO DE FUNDO DE VALA COM LARGURA MENOR QUE 1,5 M, COM CAMADA DE AREIA, LANÇAMENTO MANUAL. AF_01/2026</t>
  </si>
  <si>
    <t>ÁGUA QUENTE</t>
  </si>
  <si>
    <t>AQUECEDOR A GAS DIGITAL REU 1602 FEA RINNAI - FORNECIMENTO E INSTALAÇÃO</t>
  </si>
  <si>
    <t>TUBO, PPR, DN 25, CLASSE PN 25 INSTALADO EM RAMAL OU SUB-RAMAL DE ÁGUA FORNECIMENTO E INSTALAÇÃO. AF_08/2022</t>
  </si>
  <si>
    <t>JOELHO 90 GRAUS, PPR, DN 25 MM, CLASSE PN 25, INSTALADO EM RAMAL OU SUB-RAMAL DE ÁGUA FORNECIMENTO E INSTALAÇÃO. AF_08/2022</t>
  </si>
  <si>
    <t>JOELHO 45 GRAUS, PPR, DN 25 MM, CLASSE PN 25, INSTALADO EM RAMAL OU SUB-RAMAL DE ÁGUA FORNECIMENTO E INSTALAÇÃO. AF_08/2022</t>
  </si>
  <si>
    <t>JOELHO DE TRANSIÇÃO, 90 GRAUS, PPR, DN 25MM X 1/2", INSTALADO EM RAMAL OU SUB-RAMAL DE ÁGUA - FORNECIMENTO E INSTALAÇÃO. AF_06/2022</t>
  </si>
  <si>
    <t>CURVA 90 GRAUS, PPR, DN 25 MM, INSTALADO EM RAMAL OU SUB-RAMAL DE ÁGUA - FORNECIMENTO E INSTALAÇÃO. AF_08/2022</t>
  </si>
  <si>
    <t>TÊ NORMAL, PPR, DN 25 MM, CLASSE PN 25, INSTALADO EM RAMAL OU SUB-RAMAL DE ÁGUA FORNECIMENTO E INSTALAÇÃO. AF_08/2022</t>
  </si>
  <si>
    <t>ADAPTADOR DE TRANSIÇÃO PPR F/M 25 mm x 3/4"</t>
  </si>
  <si>
    <t>ADAPTADOR DE TRANSIÇÃO PPR F/F 25 mm x 3/4"</t>
  </si>
  <si>
    <t>MISTURADOR MONOCOMANDO PARA CHUVEIRO, BASE BRUTA E ACABAMENTO CROMADO - FORNECIMENTO E INSTALAÇÃO. AF_08/2021</t>
  </si>
  <si>
    <t>LUVA DE REDUÇÃO, PVC, SOLDÁVEL E ROSCÁVEL, DN 25MM X 1/2" - FORNECIMENTO E INSTALAÇÃO.</t>
  </si>
  <si>
    <t>CONECTOR EM BRONZE/LATÃO, DN 22 MM X 1/2", SEM ANEL DE SOLDA, BOLSA X ROSCA F, INSTALADO EM RAMAL DE DISTRIBUIÇÃO DE HIDRÁULICA PREDIAL - FORNECIMENTO E INSTALAÇÃO. AF_04/2022</t>
  </si>
  <si>
    <t>ESGOTO</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</si>
  <si>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</si>
  <si>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</si>
  <si>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100 MM, FORNECIDO E INSTALADO EM RAMAL DE DESCARGA OU RAMAL DE ESGOTO SANITÁRIO. AF_08/2022</t>
  </si>
  <si>
    <t>TUBO PVC, SÉRIE R, ÁGUA PLUVIAL, DN 50 MM, FORNECIDO E INSTALADO EM RAMAL DE ENCAMINHAMENTO. AF_06/2022</t>
  </si>
  <si>
    <t>TUBO PVC, SÉRIE R, ÁGUA PLUVIAL, DN 100 MM, FORNECIDO E INSTALADO EM RAMAL DE ENCAMINHAMENTO. AF_06/2022</t>
  </si>
  <si>
    <t>CURVA CURTA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</si>
  <si>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</si>
  <si>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</si>
  <si>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40 MM, JUNTA SOLDÁVEL, FORNECIDO E INSTALADO EM RAMAL DE DESCARGA OU RAMAL DE ESGOTO SANITÁRIO. AF_08/2022</t>
  </si>
  <si>
    <t>JOELHO 45 GRAUS, PVC, SERIE NORMAL, ESGOTO PREDIAL, DN 50 MM, JUNTA ELÁSTICA, FORNECIDO E INSTALADO EM RAMAL DE DESCARGA OU RAMAL DE ESGOTO SANITÁRIO. AF_08/2022</t>
  </si>
  <si>
    <t>JOELHO 45 GRAUS, PVC, SERIE NORMAL, ESGOTO PREDIAL, DN 100 MM, JUNTA ELÁSTICA, FORNECIDO E INSTALADO EM RAMAL DE DESCARGA OU RAMAL DE ESGOTO SANITÁRIO. AF_08/2022</t>
  </si>
  <si>
    <t>JOELHO 90 GRAUS, PVC, SERIE NORMAL, C/ ANEL P/ ESGOTO SECUNDÁRIO, DN 40 MM - 1.1/2", JUNTA SOLDÁVEL,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</si>
  <si>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</si>
  <si>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</si>
  <si>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SIMPLES, PVC, SERIE NORMAL, ESGOTO PREDIAL, DN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</si>
  <si>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</si>
  <si>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</si>
  <si>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CAIXA SIFONADA, COM GRELHA QUADRADA, PVC, DN 150 X 150 X 50 MM, JUNTA SOLDÁVEL, FORNECIDA E INSTALADA EM RAMAL DE DESCARGA OU EM RAMAL DE ESGOTO SANITÁRIO. AF_08/2022</t>
  </si>
  <si>
    <t>CAIXA ENTERRADA HIDRÁULICA RETANGULAR, EM ALVENARIA COM BLOCOS DE CONCRETO, DIMENSÕES INTERNAS: 0,6X0,6X0,6 M PARA REDE DE ESGOTO. AF_12/2020</t>
  </si>
  <si>
    <t>TE, PVC, SERIE NORMAL, ESGOTO PREDIAL, DN 50 X 50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</si>
  <si>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</si>
  <si>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JUNTA ARGAMASSADA ENTRE TUBO DN 100 MM E O POÇO DE VISITA/ CAIXA DE CONCRETO OU ALVENARIA EM REDES DE ESGOTO. AF_01/2021</t>
  </si>
  <si>
    <t>PLUVIAL</t>
  </si>
  <si>
    <t>TUBO PVC, SÉRIE R, ÁGUA PLUVIAL, DN 100 MM, FORNECIDO E INSTALADO EM CONDUTORES VERTICAIS DE ÁGUAS PLUVIAIS. AF_06/2022</t>
  </si>
  <si>
    <t>JOELHO 90 GRAUS, PVC, SERIE R, ÁGUA PLUVIAL, DN 50 MM, JUNTA ELÁSTICA, FORNECIDO E INSTALADO EM RAMAL DE ENCAMINHAMENTO.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</si>
  <si>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</si>
  <si>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</si>
  <si>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JUNÇÃO SIMPLES, PVC, SERIE R, ÁGUA PLUVIAL, DN 100 X 100 MM, JUNTA ELÁSTICA, FORNECIDO E INSTALADO EM CONDUTORES VERTICAIS DE ÁGUAS PLUVIAIS. AF_06/2022</t>
  </si>
  <si>
    <t>CAIXA ENTERRADA HIDRÁULICA RETANGULAR, EM ALVENARIA COM BLOCOS DE CONCRETO, DIMENSÕES INTERNAS:0,60x0,60X0,6 M PARA REDE DE DRENAGEM COM GRELHA METÁLICA</t>
  </si>
  <si>
    <t>TUBO, PVC, SOLDÁVEL, DE 25MM, INSTALADO EM DRENO DE AR-CONDICIONADO - FORNECIMENTO E INSTALAÇÃO. AF_08/2022</t>
  </si>
  <si>
    <t>JOELHO 45 GRAUS, PVC, SOLDÁVEL, DN 25MM, INSTALADO EM DRENO DE AR-CONDICIONADO - FORNECIMENTO E INSTALAÇÃO. AF_08/2022</t>
  </si>
  <si>
    <t>CALHA DE BEIRAL EM CHAPA DE ALUMINIO , CORTE 33, INCLUINDO CABECEIRAS, EMENDAS, BOCAIS, SUPORTES E VEDAÇÕES, EXCLUINDO CONDUTORES, INCLUSO TRANSPORTE VERTICAL</t>
  </si>
  <si>
    <t>CALHA DE BEIRAL EM CHAPA DE ALUMINIO E=0,4MM , DESENVOLVIMENTO 40 CM, COMPLETA - FORNECIMENTO E INSTALAÇÃO</t>
  </si>
  <si>
    <t>CANALETA PRÉ-MOLDADA DE CONCRETO, GEOMETRIA RETANGULAR, COM DIMENSÕES INTERNAS: 14 X 19 X 100 CM - FORNECIMENTO E INSTALAÇÃO.</t>
  </si>
  <si>
    <t>INSTALAÇÕES ELÉTRICAS</t>
  </si>
  <si>
    <t>ELETRODUTOS E ACESSÓRIOS</t>
  </si>
  <si>
    <t>ELETRODUTO FLEXÍVEL CORRUGADO, PVC, DN 32 MM (1"), PARA CIRCUITOS TERMINAIS, INSTALADO EM FORRO - FORNECIMENTO E INSTALAÇÃO. AF_03/2023</t>
  </si>
  <si>
    <t>ELETRODUTO FLEXÍVEL CORRUGADO, PEAD, DN 40 MM (1 1/4"), PARA CIRCUITOS TERMINAIS, INSTALADO EM FORRO - FORNECIMENTO E INSTALAÇÃO. AF_03/2023</t>
  </si>
  <si>
    <t>CAIXA RETANGULAR 4" X 2" MÉDIA (1,30 M DO PISO), PVC, INSTALADA EM PAREDE - FORNECIMENTO E INSTALAÇÃO. AF_03/2023</t>
  </si>
  <si>
    <t>CAIXA OCTOGONAL 4" X 4", PVC, INSTALADA EM LAJE - FORNECIMENTO E INSTALAÇÃO. AF_03/2023</t>
  </si>
  <si>
    <t>CAIXA ENTERRADA ELÉTRICA RETANGULAR, EM ALVENARIA COM TIJOLOS CERÂMICOS MACIÇOS, FUNDO COM BRITA, DIMENSÕES INTERNAS: 0,3X0,3X0,3 M. AF_12/2020</t>
  </si>
  <si>
    <t>RASGO LINEAR MANUAL EM ALVENARIA, PARA ELETRODUTOS, DIÂMETROS MENORES OU IGUAIS A 40 MM. AF_09/2023</t>
  </si>
  <si>
    <t>CHUMBAMENTO LINEAR EM ALVENARIA PARA ELETRODUTOS COM DIÂMETROS MENORES OU IGUAIS A 40 MM. AF_09/2023</t>
  </si>
  <si>
    <t>CABOS</t>
  </si>
  <si>
    <t>CABO DE COBRE FLEXÍVEL ISOLADO, 1,5 MM², ANTI-CHAMA 0,6/1,0 KV, PARA CIRCUITOS TERMINAIS - FORNECIMENTO E INSTALAÇÃO. AF_03/2023</t>
  </si>
  <si>
    <t>CABO DE COBRE FLEXÍVEL ISOLADO, 2,5 MM², ANTI-CHAMA 0,6/1,0 KV, PARA CIRCUITOS TERMINAIS - FORNECIMENTO E INSTALAÇÃO. AF_03/2023</t>
  </si>
  <si>
    <t>CABO DE COBRE FLEXÍVEL ISOLADO, 4 MM², ANTI-CHAMA 0,6/1,0 KV, PARA CIRCUITOS TERMINAIS - FORNECIMENTO E INSTALAÇÃO. AF_03/2023</t>
  </si>
  <si>
    <t>CABO DE COBRE FLEXÍVEL ISOLADO, 6 MM², ANTI-CHAMA 0,6/1,0 KV, PARA CIRCUITOS TERMINAIS - FORNECIMENTO E INSTALAÇÃO. AF_03/2023</t>
  </si>
  <si>
    <t>CABO DE COBRE FLEXÍVEL ISOLADO, 16 MM², ANTI-CHAMA 0,6/1,0 KV, PARA CIRCUITOS TERMINAIS - FORNECIMENTO E INSTALAÇÃO. AF_03/2023</t>
  </si>
  <si>
    <t>TOMADAS E INTERRUPTORES</t>
  </si>
  <si>
    <t>INTERRUPTOR SIMPLES (1 MÓDULO), 10A/250V, INCLUINDO SUPORTE E PLACA - FORNECIMENTO E INSTALAÇÃO. AF_03/2023</t>
  </si>
  <si>
    <t>INTERRUPTOR PARALELO (1 MÓDULO), 10A/250V, INCLUINDO SUPORTE E PLACA - FORNECIMENTO E INSTALAÇÃO. AF_03/2023</t>
  </si>
  <si>
    <t>INTERRUPTOR PARALELO (2 MÓDULOS), 10A/250V, INCLUINDO SUPORTE E PLACA - FORNECIMENTO E INSTALAÇÃO. AF_03/2023</t>
  </si>
  <si>
    <t>INTERRUPTOR PARALELO (3 MÓDULOS), 10A/250V, INCLUINDO SUPORTE E PLACA - FORNECIMENTO E INSTALAÇÃO. AF_03/2023</t>
  </si>
  <si>
    <t>INTERRUPTOR SIMPLES (1 MÓDULO) COM 1 TOMADA DE EMBUTIR 2P+T 10 A, INCLUINDO SUPORTE E PLACA - FORNECIMENTO E INSTALAÇÃO. AF_03/2023</t>
  </si>
  <si>
    <t>TOMADA MÉDIA DE EMBUTIR (1 MÓDULO), 2P+T 20 A, INCLUINDO SUPORTE E PLACA - FORNECIMENTO E INSTALAÇÃO. AF_03/2023</t>
  </si>
  <si>
    <t>TOMADA MÉDIA DE EMBUTIR (2 MÓDULOS), 2P+T 20 A, INCLUINDO SUPORTE E PLACA - FORNECIMENTO E INSTALAÇÃO. AF_03/2023</t>
  </si>
  <si>
    <t>TOMADA MÉDIA DE EMBUTIR (3 MÓDULOS), 2P+T 20 A, INCLUINDO SUPORTE E PLACA - FORNECIMENTO E INSTALAÇÃO. AF_03/2023</t>
  </si>
  <si>
    <t>PLACA PARA CAIXA 2X4 COM 1 FURO PARA PASSAGEM DE FIO - FORNECIMENTO E INSTALAÇÃO</t>
  </si>
  <si>
    <t>Fornecimento e instalação de tampa cega p/condulete caixa 4" x 2"</t>
  </si>
  <si>
    <t>SENSOR DE PRESENÇA COM FOTOCÉLULA, FIXAÇÃO EM TETO - FORNECIMENTO E INSTALAÇÃO. AF_09/2024</t>
  </si>
  <si>
    <t>RELÉ FOTOELÉTRICO PARA COMANDO DE ILUMINAÇÃO EXTERNA 1000 W - FORNECIMENTO E INSTALAÇÃO. AF_02/2025</t>
  </si>
  <si>
    <t>QUADROS E DISJUNTORES</t>
  </si>
  <si>
    <t>DISJUNTOR MONOPOLAR TIPO DIN, CORRENTE NOMINAL DE 10A - FORNECIMENTO E INSTALAÇÃO. AF_07/2025</t>
  </si>
  <si>
    <t>DISJUNTOR MONOPOLAR TIPO DIN, CORRENTE NOMINAL DE 20A - FORNECIMENTO E INSTALAÇÃO. AF_07/2025</t>
  </si>
  <si>
    <t>DISJUNTOR MONOPOLAR TIPO DIN, CORRENTE NOMINAL DE 25A - FORNECIMENTO E INSTALAÇÃO. AF_07/2025</t>
  </si>
  <si>
    <t>DISJUNTOR MONOPOLAR TIPO DIN, CORRENTE NOMINAL DE 40A - FORNECIMENTO E INSTALAÇÃO. AF_07/2025</t>
  </si>
  <si>
    <t>DISJUNTOR TRIPOLAR TIPO DIN, CORRENTE NOMINAL DE 50A - FORNECIMENTO E INSTALAÇÃO. AF_07/2025</t>
  </si>
  <si>
    <t>DISPOSITIVO DPS CLASSE II, 1 POLO, TENSAO MAXIMA DE 275 V, CORRENTE MAXIMA DE *45* KA (TIPO AC) - FORNECIMENTO E INSTALAÇÃO</t>
  </si>
  <si>
    <t>DISPOSITIVO DR, 4 POLOS, SENSIBILIDADE DE 30 MA, CORRENTE DE 40 A, TIPO AC - FORNECIMENTO E INSTALAÇÃO</t>
  </si>
  <si>
    <t>DISPOSITIVO DR, 3 POLOS, SENSIBILIDADE DE 30 MA, CORRENTE DE 40 A, TIPO AC - FORNECIMENTO E INSTALAÇÃO</t>
  </si>
  <si>
    <t>QUADRO DE DISTRIBUIÇÃO EM CHAPA GALVANIZADA, EMBUTIR, COM BARRAMENTO TRIFÁSICO PARA DISJUNTOR DE 100A - DIMENSÕES: 750X400X125MM (ATÉ 64 DISJUNTORES) - FORNECIMENTO E INSTALAÇÃO</t>
  </si>
  <si>
    <t>ILUMINAÇÃO</t>
  </si>
  <si>
    <t>Luminária LED de embutir LHT44-E4000840 , 40W, 4000 lum, 4000K - Lumicenter ou equivalente - Fornecimento e instalação</t>
  </si>
  <si>
    <t>und</t>
  </si>
  <si>
    <t>FITA LED 12W/m 12V 3000k - FORNECIMENTO E INSTALAÇÃO.</t>
  </si>
  <si>
    <t>FONTE PARA FITA LED - FORNECIMENTO E INSTALAÇÃO.</t>
  </si>
  <si>
    <t>LUMINÁRIA ARANDELA TIPO TARTARUGA, DE SOBREPOR, LED Easy IP65 10W 3.000K (Ref: modelo 20103004-3 Blumenau Iluminação ou equivalente) - FORNECIMENTO E INSTALAÇÃO.</t>
  </si>
  <si>
    <t>LUMINÁRIA TIPO SPOT, DE EMBUTIR, PAR20 E27 QUADRADO DIRECIONÁVEL BRANCO (Ref: modelo 55321004-3 Blumenau Iluminação ou equivalente) - FORNECIMENTO E INSTALAÇÃO.</t>
  </si>
  <si>
    <t>LUMINÁRIA LED PAINEL DE SOBREPOR - REDONDO, 4000 K (Ref: Modelo 88644104-3 blumenau Iluminação ou equivalente) - FORNECIMENTO E INSTALAÇÃO.</t>
  </si>
  <si>
    <t>PERFIL SOBREPOR ALUMÍNIO 30X10mm 3M (SEM A FITA LED) (Ref: Modelo 413030-01 blumenau iluminação ou equivalente) - FORNECIMENTO E INSTALAÇÃO.</t>
  </si>
  <si>
    <t>INSTALAÇÕES DE CABEAMENTO ESTRUTURADO</t>
  </si>
  <si>
    <t>ELETRODUTO/DUTO PEAD FLEXIVEL PAREDE SIMPLES, CORRUGACAO HELICOIDAL, COR PRETA, SEM ROSCA, DE 1 1/4", PARA CABEAMENTO SUBTERRANEO (NBR 15715) - FORNECIMENTO E INSTALAÇÃO</t>
  </si>
  <si>
    <t>DIVERSOS</t>
  </si>
  <si>
    <t>Conector Óptico de Rosca SC/APC - Engate rápido - FORNECIMENTO E INSTALAÇÃO</t>
  </si>
  <si>
    <t>KEYSTONE RJ45, CAT 6 PARA PATCH PANEL - FORNECIMENTO E INSTALAÇÃO</t>
  </si>
  <si>
    <t>Un</t>
  </si>
  <si>
    <t>Cabo óptico multimodo, 4 fibras, 50/125 µm - uso interno/externo</t>
  </si>
  <si>
    <t>CABO ELETRÔNICO CATEGORIA 6, INSTALADO EM EDIFICAÇÃO INSTITUCIONAL - FORNECIMENTO E INSTALAÇÃO. AF_08/2025</t>
  </si>
  <si>
    <t>Access Point TP-Link Omada EAP625GP - FORNECIMENTO E INSTALAÇÃO</t>
  </si>
  <si>
    <t>TOMADA DE REDE RJ45 - FORNECIMENTO E INSTALAÇÃO. AF_08/2025</t>
  </si>
  <si>
    <t>INSTALAÇÕES PREVENTIVAS CONTRA INCÊNDIO</t>
  </si>
  <si>
    <t>EXTINTORES</t>
  </si>
  <si>
    <t>EXTINTOR DE INCÊNDIO PORTÁTIL COM CARGA DE PQS DE 4 KG, CLASSE ABC - FORNECIMENTO E INSTALAÇÃO.</t>
  </si>
  <si>
    <t>PLACA DE SINALIZACAO DE SEGURANCA CONTRA INCENDIO, FOTOLUMINESCENTE, 20x20 CM, EM PVC *2* MM ANTI-CHAMAS (SIMBOLOS, CORES E PICTOGRAMAS CONFORME NBR 13434) - FORNECIMENTO E INSTALAÇÃO</t>
  </si>
  <si>
    <t>ILUMINAÇÃO DE EMERGÊNCIA</t>
  </si>
  <si>
    <t>LUMINÁRIA DE EMERGÊNCIA, COM 30 LÂMPADAS LED DE 2 W, SEM REATOR - FORNECIMENTO E INSTALAÇÃO. AF_09/2024</t>
  </si>
  <si>
    <t>SINALIZAÇÃO</t>
  </si>
  <si>
    <t>PLACA DE SAÍDA DE EMERGÊNCIA, FOTOLUMINESCENTE, RETANGULAR, *25 x 16* CM, EM PVC *2* MM ANTI-CHAMAS (SIMBOLOS, CORES E PICTOGRAMAS CONFORME NBR 13434) - FORNECIMENTO E INSTALAÇÃO</t>
  </si>
  <si>
    <t>PISO PODOTÁTIL ALERTA EM AÇO INÓX, SOLIDARIZADO AO PISO EXISTENTE (ELEMENTOS SOLTOS).</t>
  </si>
  <si>
    <t>PLACA DE SINALIZAÇÃO EM BRAILLE PARA CORRIMÃO EM ALUMÍNIO DIMENSÕES 10X3 CM - FORNECIMENTO E INSTALAÇÃO</t>
  </si>
  <si>
    <t>FAIXA SINALIZAÇÃO DEGRAUS FOTOLUMINESCENTE 7X3CM - FORNECIMENTO E INSTALAÇÃO</t>
  </si>
  <si>
    <t>CENTRAL DE GÁS</t>
  </si>
  <si>
    <t>CILINDRO DE AÇO COM GÁS GLP CAPACIDADE 45 KG</t>
  </si>
  <si>
    <t>PLACA DE SINALIZACAO DE SEGURANCA CONTRA INCENDIO, FOTOLUMINESCENTE, RETANGULAR, *25 x 16* CM, EM PVC *2* MM ANTI-CHAMAS (SIMBOLOS, CORES E PICTOGRAMAS CONFORME NBR 13434) - FORNECIMENTO E INSTALAÇÃO</t>
  </si>
  <si>
    <t>TUBO DE AÇO GALVANIZADO COM COSTURA, CLASSE MÉDIA, CONEXÃO ROSQUEADA, DN 25 (1"), INSTALADO EM RAMAIS E SUB-RAMAIS DE GÁS - FORNECIMENTO E INSTALAÇÃO. AF_01/2026</t>
  </si>
  <si>
    <t>JOELHO 90 GRAUS, EM FERRO GALVANIZADO, CONEXÃO ROSQUEADA, DN 25 (1"), INSTALADO EM RAMAIS E SUB-RAMAIS DE GÁS - FORNECIMENTO E INSTALAÇÃO. AF_01/2026</t>
  </si>
  <si>
    <t>LUVA COM REDUÇÃO, EM AÇO, CONEXÃO SOLDADA, DN 25 X 15 MM (1" X 1/2"), INSTALADO EM RAMAIS E SUB-RAMAIS DE GÁS - FORNECIMENTO E INSTALAÇÃO. AF_01/2026</t>
  </si>
  <si>
    <t>TÊ, EM FERRO GALVANIZADO, CONEXÃO ROSQUEADA, DN 25 (1"), INSTALADO EM RAMAIS E SUB-RAMAIS DE GÁS - FORNECIMENTO E INSTALAÇÃO. AF_01/2026</t>
  </si>
  <si>
    <t>TÊ DE REDUÇÃO, EM FERRO GALVANIZADO, CONEXÃO ROSQUEADA, DN 25 (1") X DN 15 (1/2"), INSTALADO EM RAMAIS E SUB-RAMAIS DE GÁS - FORNECIMENTO E INSTALAÇÃO.</t>
  </si>
  <si>
    <t>VÁLVULA ESFERA PARA GÁS, 1" - FORNECIMENTO E INSTALAÇÃO.</t>
  </si>
  <si>
    <t>REGISTRO DE ESFERA ANGULAR, EM FERRO GALVANIZADO FÊMEA FÊMEA, CONEXÃO ROSQUEADA, (1/2") X (1/2"), INSTALADO EM RAMAIS E SUB-RAMAIS DE GÁS - FORNECIMENTO E INSTALAÇÃO.</t>
  </si>
  <si>
    <t>INSTALAÇÃO DE DUTO FLEXÍVEL CIRCULAR EM ALUMÍNIO ISOLADO - DN 60 MM - FORNECIMENTO E INSTALAÇÃO</t>
  </si>
  <si>
    <t>TERMINAL TIPO "T" - DIÂMETRO DE 600MM - FORNECIMENTO E INSTALAÇÃO</t>
  </si>
  <si>
    <t>REGISTRO OU REGULADOR DE GÁS DE COZINHA 3KG/H - FORNECIMENTO E INSTALAÇÃO</t>
  </si>
  <si>
    <t>INSTALAÇÕES DE CLIMATIZAÇÃO</t>
  </si>
  <si>
    <t>EQUIPAMENTOS</t>
  </si>
  <si>
    <t>MÃO DE OBRA INSTALAÇÃO AR CONDICIONADO SPLIT ON/OFF, HI-WALL (PAREDE), 18000 BTUS/H, CICLO QUENTE/FRIO - EXCLUSIVE EQUIPAMENTO</t>
  </si>
  <si>
    <t>REDE FRIGORÍGENA</t>
  </si>
  <si>
    <t>TUBO EM COBRE FLEXÍVEL, DN 1/4", COM ISOLAMENTO, INSTALADO EM RAMAL DE ALIMENTAÇÃO DE AR-CONDICIONADO - FORNECIMENTO E INSTALAÇÃO. AF_07/2025</t>
  </si>
  <si>
    <t>TUBO EM COBRE FLEXÍVEL, DN 1/2", COM ISOLAMENTO, INSTALADO EM RAMAL DE ALIMENTAÇÃO DE AR-CONDICIONADO - FORNECIMENTO E INSTALAÇÃO. AF_07/2025</t>
  </si>
  <si>
    <t>Suporte de fixação de tubulação Ø 3" com vergalhão de 3/8"x1000mm</t>
  </si>
  <si>
    <t>Cabo de cobre PP 4 x 2,5 mm2, 450/750v - fornecimento e instalação</t>
  </si>
  <si>
    <t>ELETRODUTO FLEXÍVEL CORRUGADO REFORÇADO, PVC, DN 25 MM (3/4"), PARA CIRCUITOS TERMINAIS, INSTALADO EM FORRO - FORNECIMENTO E INSTALAÇÃO. AF_03/2023</t>
  </si>
  <si>
    <t>CAIXA DE PASSAGEM PARA INSTALAÇÃOD E AR CONDICIONADO  - FORNECIMENTO E INSTALAÇÃO (CPOS)</t>
  </si>
  <si>
    <t>FITA ALUMINIZADA PARA FECHAMENTO DE PROTEÇÃO 50MM</t>
  </si>
  <si>
    <t>CARGA ADICIONAL DE GÁS REFRIGERANTE R32 - FORNECIMENTO E APLICAÇÃO</t>
  </si>
  <si>
    <t>RODAPÉS, SOLEIRAS, PEITORIS E PINGADEIRAS</t>
  </si>
  <si>
    <t>RODAPÉS</t>
  </si>
  <si>
    <t>RODAPÉ EM PORCELANATO 90 X 90 cm 10CM DE ALTURA COM REJUNTAMENTO EM EPÓXI - REF: VIA DURINI FOG NAT, PORTOBELLO - FORNECIMENTO E INSTALAÇÃO</t>
  </si>
  <si>
    <t>RODAPÉ EM PORCELANATO 90 X 90 cm 10CM DE ALTURA COM REJUNTAMENTO EM EPÓXI - REF: VIA DURINI FOG EXT, PORTOBELLO - FORNECIMENTO E INSTALAÇÃO</t>
  </si>
  <si>
    <t>RODAPÉ DE POLIESTIRENO 8CM - FORNECIMENTO E INSTALAÇÃO</t>
  </si>
  <si>
    <t>SOLEIRAS</t>
  </si>
  <si>
    <t>SOLEIRA DE GRANITO, NA COR BRANCO ITAÚNAS, ESP. 2CM, ACABAMENTO POLIDO, ASSENTAMENTO COM ARGAMASSA INDUSTRIALIZADA, INCLUSIVE REJUNTAMENTO</t>
  </si>
  <si>
    <t>PEITORIS E PINGADEIRAS</t>
  </si>
  <si>
    <t>PEITORIL DE GRANITO, NA COR BRANCO ITAÚNAS, COM PINGADEIRA, ESP. 2CM, LARGURA ENTRE 25 E 35CM, ACABAMENTO POLIDO, ASSENTAMENTO COM ARGAMASSA INDUSTRIALIZADA, INCLUSIVE REJUNTAMENTO</t>
  </si>
  <si>
    <t>CHAPIM (PINGADEIRA) EM GRANITO BRANCO ITAUNAS, L = 26 CM, ASSENTADO COM ARGAMASSA 1:6 COM ADITIVO.</t>
  </si>
  <si>
    <t>SERRALHERIA</t>
  </si>
  <si>
    <t>GUARDA CORPO DE ALUMINIO COR AMADEIRADO - L: 3,77 x A: 1,10 - TUBO SUPERIOR ABAULADO, COLUNAS DE 25X35MM, E TUBOS RETANGULARES DE 14X25MM VERTICAIS, COM ESPAÇAMENTO DE APROXIMADAMENTE 90MM ENTRE ELES - FORNECIMENTO E INSTALAÇÃO</t>
  </si>
  <si>
    <t>CORRIMAO DUPLO CENTRAL EM ACO INOX 304 POLIDO, COM ALTURAS DE H=0,70 E H=0,92 EM TUBO DE 1.1/2", FIXADOS EM PILARETES COM TUBO DE 2", EM AMBOS OS LADOS - FORNECIMENTO E INSTALACAO</t>
  </si>
  <si>
    <t>COMPLEMENTAÇÃO DA OBRA</t>
  </si>
  <si>
    <t>PAISAGISMO</t>
  </si>
  <si>
    <t>SEIXOS ROLADOS BEGES DECORATIVOS APLICADOS EM PAVIMENTO</t>
  </si>
  <si>
    <t>PLANTIO DE ARBUSTO (59 und de Falso-Íris e 74 und de orelha de elefante)</t>
  </si>
  <si>
    <t>PLANTIO DE ESPÉCIE VEGETAL, (1 UND DE PITANGUEIRA E 2 UND DE COQUEIRO DE JARDIM)</t>
  </si>
  <si>
    <t>LIMITADOR DE GRAMA COM BORDA FINA, L=12,5CM - FORNECIMENTO E INSTALAÇÃO</t>
  </si>
  <si>
    <t>PLANTIO DE GRAMA ESMERALDA OU SÃO CARLOS OU CURITIBANA, EM PLACAS. AF_07/2024</t>
  </si>
  <si>
    <t>SERVIÇOS FINAIS</t>
  </si>
  <si>
    <t>LIMPEZA FINAL DA OBRA</t>
  </si>
  <si>
    <t>REMOÇÃO DE TAPUME/ CHAPAS METÁLICAS E DE MADEIRA, DE FORMA MANUAL, SEM REAPROVEITAMENTO. AF_09/2023</t>
  </si>
  <si>
    <t>CARGA, MANOBRA E DESCARGA DE ENTULHO EM CAMINHÃO BASCULANTE 10 M³ - CARGA COM ESCAVADEIRA HIDRÁULICA (CAÇAMBA DE 0,80 M³ / 111 HP) E DESCARGA LIVRE (UNIDADE: M3). AF_07/2020</t>
  </si>
  <si>
    <t>PEÇAS DE REPOSIÇÃO</t>
  </si>
  <si>
    <t>Porcelanato Via Durini Fog Ext – 90x90cm – Portobello (4 caixas de 2,42 m²)</t>
  </si>
  <si>
    <t>Porcelanato Via Durini Fog Nat – 90x90cm – Portobello  (4 caixas de 2,42 m²)</t>
  </si>
  <si>
    <t>Porcelanato Retificado – SINTESE PLATINA ST – 20x120cm – Portobello  (4 caixas de 1,19 m²)</t>
  </si>
  <si>
    <t>Porcelanato Retificado – OH!TAKE CITY – 60x120cm – Portobello  (4 caixas de 1,43 m²)</t>
  </si>
  <si>
    <t>AR-CONDICIONADOS</t>
  </si>
  <si>
    <t>AR CONDICIONADO SPLIT INVERTER, HI-WALL (PAREDE), 18000 BTU/H, CICLO QUENTE/FRIO, 60HZ, CLASSIFICACAO A (SELO PROCEL), GAS HFC, CONTROLE S/FIO</t>
  </si>
  <si>
    <t>AR CONDICIONADO SPLIT HI-WALL INVERTER 30000 BTUS - QUENTE E FRIO</t>
  </si>
  <si>
    <t>DESONERADO</t>
  </si>
  <si>
    <t>Bases de dados:</t>
  </si>
  <si>
    <t>SEDOP - 10/2025 - Pará</t>
  </si>
  <si>
    <t>EMBASA - 06/2025 - Bahia</t>
  </si>
  <si>
    <t>CPOS/CDHU - 01/2026 - São Paulo</t>
  </si>
  <si>
    <t>SEINFRA - 028 - Ceará</t>
  </si>
  <si>
    <t>FDE - 10/2025 - São Paulo</t>
  </si>
  <si>
    <t>IOPES – 08/2025 - Espírito Santo</t>
  </si>
  <si>
    <t>SIURB - 07/2025 - São Paulo</t>
  </si>
  <si>
    <t>ORSE - 11/2025 - Sergipe</t>
  </si>
  <si>
    <t>EMOP - 12/2025 - Rio de Janeiro</t>
  </si>
  <si>
    <t>SCO - 12/2025 - Rio de Janeiro</t>
  </si>
  <si>
    <t>SUDECAP - 09/2025 - Minas Gerais</t>
  </si>
  <si>
    <t>Revisão</t>
  </si>
  <si>
    <t xml:space="preserve">AGESUL – 06/2025 - Mato Grosso do Sul
</t>
  </si>
  <si>
    <t>AGETOP CIVIL - 10/2025 - Goiás</t>
  </si>
  <si>
    <t>SINAPI - 01/2026 - Santa Catarina</t>
  </si>
  <si>
    <t>CRONOGRAMA FÍSICO-FINANCEIRO</t>
  </si>
  <si>
    <t xml:space="preserve">      PARCELA 01</t>
  </si>
  <si>
    <t xml:space="preserve">      PARCELA 02</t>
  </si>
  <si>
    <t xml:space="preserve">      PARCELA 03</t>
  </si>
  <si>
    <t xml:space="preserve">      PARCELA 04</t>
  </si>
  <si>
    <t xml:space="preserve">      PARCELA 05</t>
  </si>
  <si>
    <t xml:space="preserve">      PARCELA 06</t>
  </si>
  <si>
    <t xml:space="preserve">      PARCELA 07</t>
  </si>
  <si>
    <t xml:space="preserve">      PARCELA 08</t>
  </si>
  <si>
    <t xml:space="preserve">      PARCELA 09</t>
  </si>
  <si>
    <t xml:space="preserve">      PARCELA 10</t>
  </si>
  <si>
    <t xml:space="preserve">      PARCELA 21</t>
  </si>
  <si>
    <t xml:space="preserve">      PARCELA 22</t>
  </si>
  <si>
    <t xml:space="preserve">      PARCELA 23</t>
  </si>
  <si>
    <t xml:space="preserve">      PARCELA 24</t>
  </si>
  <si>
    <t>total percentual</t>
  </si>
  <si>
    <t xml:space="preserve">     MATERIAL</t>
  </si>
  <si>
    <t xml:space="preserve">  MÃO DE OBRA</t>
  </si>
  <si>
    <t>ÍTEM</t>
  </si>
  <si>
    <t xml:space="preserve">DISCRIMINAÇÃO </t>
  </si>
  <si>
    <t>MATER. TOTAL (R$)</t>
  </si>
  <si>
    <t>M.D.O. TOTAL (R$)</t>
  </si>
  <si>
    <t>TOTAL ÍTEM (R$)</t>
  </si>
  <si>
    <t>%</t>
  </si>
  <si>
    <t>(R$)</t>
  </si>
  <si>
    <t>OBRA</t>
  </si>
  <si>
    <t>VALOR TOTAL DO ORÇAMENTO - OBRA</t>
  </si>
  <si>
    <t>VALOR TOTAL MATERIAL (Custo de mercado)</t>
  </si>
  <si>
    <t>VALOR TOTAL MÃO DE OBRA (Custo de mercado)</t>
  </si>
  <si>
    <t>Valor Total de Material com BDI - Obra</t>
  </si>
  <si>
    <t>Valor Total de Mão de Obra com BDI - Obra</t>
  </si>
  <si>
    <t>EQUIPAMENTO</t>
  </si>
  <si>
    <t>VALOR TOTAL DO ORÇAMENTO - EQUIPAMENTO</t>
  </si>
  <si>
    <t>Valor Total de Material com BDI - Equipamento</t>
  </si>
  <si>
    <t>Valor Total de Mão de Obra com BDI - Equipamento</t>
  </si>
  <si>
    <t>SERVIÇOS ESPECIALIZADOS</t>
  </si>
  <si>
    <t>VALOR TOTAL DO ORÇAMENTO - SERVIÇO ESPECIALIZADO</t>
  </si>
  <si>
    <t>Valor Total de Material com BDI - Serviço especializado</t>
  </si>
  <si>
    <t>Valor Total de Mão de Obra com BDI - Serviço especializado</t>
  </si>
  <si>
    <t>Valor total da parcela/percentual da parcela</t>
  </si>
  <si>
    <t>Valor total acumulado/percentual acumulado</t>
  </si>
  <si>
    <t>Profissional responsável pelo orçamento:</t>
  </si>
  <si>
    <t>Número de Registro no CREA ou CAU:</t>
  </si>
  <si>
    <t>Número da ART ou RRT:</t>
  </si>
  <si>
    <t>Assinatura</t>
  </si>
  <si>
    <r>
      <t>OBSERVAÇÕES:</t>
    </r>
    <r>
      <rPr>
        <sz val="9"/>
        <rFont val="Arial"/>
        <family val="2"/>
      </rPr>
      <t xml:space="preserve"> </t>
    </r>
  </si>
  <si>
    <t>1 - As informações mínimas que deverão constar no Cronograma Físico Financeiro são:  - Valor e percentual</t>
  </si>
  <si>
    <t>de material e mão de obra referente a cada parcela, valor total da parcela, valor de material por parcela,</t>
  </si>
  <si>
    <t>valor de mão de obra por parcela, percentual referente a cada parcela em relação ao custo da Obra.</t>
  </si>
  <si>
    <t>2 - O Cronograma acima deverá ser apresentado utilizando papel timbrado da empresa;</t>
  </si>
  <si>
    <t>3 - Os itens elencados acima são referentes a obra ora em licitação, e servirão de referências para cotação.</t>
  </si>
  <si>
    <t>TOTAIS</t>
  </si>
  <si>
    <t/>
  </si>
  <si>
    <t>VALOR TOTAL MATERIAL (CUSTO DE MERCADO)</t>
  </si>
  <si>
    <t>VALOR TOTAL MÃO DE OBRA (CUSTO DE MERCADO)</t>
  </si>
  <si>
    <t>COMPOSIÇÃO DO BDI - OBRA</t>
  </si>
  <si>
    <t>DESCRIÇÃO</t>
  </si>
  <si>
    <t>GARANTIA/SEGURO (S)</t>
  </si>
  <si>
    <t xml:space="preserve">RISCO (R) </t>
  </si>
  <si>
    <t xml:space="preserve">Fórmula para determinação do BDI </t>
  </si>
  <si>
    <t>DESPESAS FINANCEIRAS (ACORDÃO 2.622/2013 TCU) (DF)</t>
  </si>
  <si>
    <t>Conforme determinação do Acórdão 2.622/2013-TCU-Plenário)</t>
  </si>
  <si>
    <t>ADMINISTRAÇÃO CENTRAL (AC)</t>
  </si>
  <si>
    <t>LUCRO (L)</t>
  </si>
  <si>
    <t>TRIBUTOS (I)</t>
  </si>
  <si>
    <t>COFINS</t>
  </si>
  <si>
    <t>PIS</t>
  </si>
  <si>
    <t>CPRB (CONTRIBUIÇÃO PREVIDENCIÁRIA SOBRE A RECEITA BRUTA)</t>
  </si>
  <si>
    <t>ISS (REFERENTE A PREFEITURA DE FLORIANÓPOLIS)</t>
  </si>
  <si>
    <t>BDI A SER APLICADO</t>
  </si>
  <si>
    <t>BDI APLICADO SOBRE O  TOTAL DE MATERIAL - OBRA</t>
  </si>
  <si>
    <t>BDI APLICADO SOBRE O TOTAL DE MÃO DE OBRA - OBRA</t>
  </si>
  <si>
    <t>VALOR TOTAL DO BDI - OBRA</t>
  </si>
  <si>
    <t>VALOR TOTAL DO ORÇAMENTO - EQUIPAMENTOS</t>
  </si>
  <si>
    <t>COMPOSIÇÃO DO BDI DIFERENCIADO - EQUIPAMENTOS</t>
  </si>
  <si>
    <t>BDI APLICADO SOBRE O  TOTAL DE MATERIAL - EQUIPAMENTOS</t>
  </si>
  <si>
    <t>BDI APLICADO SOBRE O TOTAL DE MÃO DE OBRA - EQUIPAMENTOS</t>
  </si>
  <si>
    <t>VALOR TOTAL MATERIAL (CUSTO DE MERCADO + BDI)</t>
  </si>
  <si>
    <t>VALOR TOTAL MÃO DE OBRA (CUSTO DE MERCADO + BDI)</t>
  </si>
  <si>
    <t>VALOR TOTAL DO ORÇAMENTO</t>
  </si>
  <si>
    <t>PROFISSIONAL RESPONSÁVEL PELO ORÇAMENTO:</t>
  </si>
  <si>
    <t>NÚMERO DE REGISTRO NO CREA OU CAU:</t>
  </si>
  <si>
    <t>NÚMERO DA ART OU RRT:</t>
  </si>
  <si>
    <t xml:space="preserve">ISS - Município de Florianópolis e São José 1,50% ( 3,0 % sobre mão de obra, considerada como 50% do Preço de Venda - Fonte: Decreto Municipal nº 2.154/2003 - Lei Complementar nº 126/2003)
</t>
  </si>
  <si>
    <t>SBC - 02/2026 - Santa Catarina</t>
  </si>
  <si>
    <t>SICRO3 – 10/2025 - Santa Catarina</t>
  </si>
  <si>
    <t xml:space="preserve">      PARCELA 11</t>
  </si>
  <si>
    <t xml:space="preserve">      PARCELA 12</t>
  </si>
  <si>
    <t>VALOR TOTAL DO BDI - EQUIPAMENTOS</t>
  </si>
  <si>
    <t>VALOR TOTAL DA PROPOSTA (OBRA + EQUIPAMENTOS)</t>
  </si>
  <si>
    <t>GRANITO, NA COR BRANCO ITAÚNAS, ESP. 2CM, ACABAMENTO POLIDO, ASSENTAMENTO COM ARGAMASSA INDUSTRIALIZADA, INCLUSIVE REJUNTAMENTO</t>
  </si>
  <si>
    <t>TUBO PVC, SÉRIE R, ÁGUA PLUVIAL, DN 150 MM, FORNECIDO E INSTALADO EM CONDUTORES VERTICAIS DE ÁGUAS PLUVIAIS. AF_06/2022</t>
  </si>
  <si>
    <t>TE, PVC, SOLDÁVEL, DN 25MM, INSTALADO EM DRENO DE AR-CONDICIONADO - FORNECIMENTO E INSTALAÇÃO. AF_08/2022</t>
  </si>
  <si>
    <t>INTERRUPTOR SIMPLES (1 MÓDULO) COM INTERRUPTOR PARALELO (1 MÓDULO), 10A/250V, INCLUINDO SUPORTE E PLACA - FORNECIMENTO E INSTALAÇÃO. AF_03/2023</t>
  </si>
  <si>
    <t>INTERRUPTOR SIMPLES (1 MÓDULO) COM INTERRUPTOR PARALELO (2 MÓDULOS), 10A/250V, INCLUINDO SUPORTE E PLACA - FORNECIMENTO E INSTALAÇÃO. AF_03/2023</t>
  </si>
  <si>
    <t>INTERRUPTOR INTERMEDIÁRIO (1 MÓDULO), 10A/250V, INCLUINDO SUPORTE E PLACA - FORNECIMENTO E INSTALAÇÃO. AF_03/2023</t>
  </si>
  <si>
    <t>TOMADA MÉDIA DE EMBUTIR (1 MÓDULO), 2P+T 10 A, INCLUINDO SUPORTE E PLACA - FORNECIMENTO E INSTALAÇÃO. AF_03/2023</t>
  </si>
  <si>
    <t>DISJUNTOR MONOPOLAR TIPO DIN, CORRENTE NOMINAL DE 16A - FORNECIMENTO E INSTALAÇÃO. AF_07/2025</t>
  </si>
  <si>
    <t>CAIXA DE PASSAGEM ELETRICA EM PVC 30X20 CM DE EMBUTIR - REF: KRONA OU EQUIVALENTE</t>
  </si>
  <si>
    <t>MÃO DE OBRA INSTALAÇÃO AR CONDICIONADO SPLIT ON/OFF, HI-WALL (PAREDE), 12000 BTUS/H, CICLO QUENTE/FRIO - EXCLUSIVE EQUIPAMENTO</t>
  </si>
  <si>
    <t>ACABAMENTO DA TUBULAÇÃO PARA APLICAÇÕES EXTERNAS COM PLÁSTICO ALKAP 0.1 IMPERMEÁVEL - FORNECIDA EM ROLO DE 50 METROS - FORNECIMENTO E INSTALAÇÃO</t>
  </si>
  <si>
    <t>DUTOS E ACESSÓRIOS</t>
  </si>
  <si>
    <t>DUTO CIRCULAR FLEXÍVEL COM ISOLAMENTO TÉRMICO E ACÚSTIVO 125 MM- FORNECIMENTO E INSTALAÇÃO</t>
  </si>
  <si>
    <t>SUPORTE PARA DUTO EM MPU, LARGURA ATÉ 100 CM, EM PERFILADO COM COMPRIMENTO DE 105 CM FIXADO EM LAJE</t>
  </si>
  <si>
    <t>GRELHAS</t>
  </si>
  <si>
    <t>GRELHA PARA SAÍDA DO AR AUTO FECHANTE,  EM PLÁSTICO ABS. DIÂMETRO ∅125MM. REF.: SICFLUX - GVAF 125 - FORNECIMENTO E INSTALAÇÃO</t>
  </si>
  <si>
    <t>AR CONDICIONADO SPLIT HIWALL INVERTER CAPACIDADE DE 12.000 BTU/H, CICLO QUENTE E FRIO, ALIMENTAÇÃO ELÉTRICA 220V, MONOFÁSICO. REF.: MIDEA XTREME CONNECT SAVE OU SIMILAR</t>
  </si>
  <si>
    <t>EXAUSTOR</t>
  </si>
  <si>
    <t>EXAUSTOR AXIAL, DIÂMETRO DE 125M. REF.: SICFLUX, MODELO SONORA-18</t>
  </si>
  <si>
    <t>PORTA DE MADEIRA SARRAFEADA, 80X210CM, ESPESSURA DE 4,2CM, INCLUSO DOBRADIÇAS, GUARNIÇÕES E FECHADURA (REF: APEN PORTAS OU EQUIVALENTE) - FORNECIMENTO E INSTALAÇÃO.</t>
  </si>
  <si>
    <t>PORTA DE MADEIRA SARRAFEADA, 90X210CM, ESPESSURA DE 4,2CM, INCLUSO DOBRADIÇAS, GUARNIÇÕES E FECHADURA (REF: APEN PORTAS OU EQUIVALENTE) - FORNECIMENTO E INSTALAÇÃO.</t>
  </si>
  <si>
    <t>FECHADURA DE EMBUTIR COM CILINDRO, EXTERNA, COMPLETA, ACABAMENTO PADRÃO MÉDIO - FORNECIMENTO E INSTALAÇÃO. AF_10/2025</t>
  </si>
  <si>
    <t>PINTURA COM TINTA ALQUÍDICA DE ACABAMENTO (ESMALTE SINTÉTICO BRILHANTE) PULVERIZADA SOBRE PERFIL METÁLICO EXECUTADO EM FÁBRICA (POR DEMÃO). AF_01/2020_PE</t>
  </si>
  <si>
    <t>CABANA</t>
  </si>
  <si>
    <t>2.1</t>
  </si>
  <si>
    <t>2.1.1</t>
  </si>
  <si>
    <t>2.2</t>
  </si>
  <si>
    <t>2.2.1</t>
  </si>
  <si>
    <t>2.2.1.1</t>
  </si>
  <si>
    <t>2.2.1.1.1</t>
  </si>
  <si>
    <t>2.2.1.1.2</t>
  </si>
  <si>
    <t>2.2.1.1.3</t>
  </si>
  <si>
    <t>2.2.1.1.4</t>
  </si>
  <si>
    <t>2.2.1.1.5</t>
  </si>
  <si>
    <t>2.2.1.1.6</t>
  </si>
  <si>
    <t>2.2.1.1.7</t>
  </si>
  <si>
    <t>2.2.1.2</t>
  </si>
  <si>
    <t>2.2.1.2.1</t>
  </si>
  <si>
    <t>2.2.1.2.2</t>
  </si>
  <si>
    <t>2.2.1.2.3</t>
  </si>
  <si>
    <t>2.2.1.2.4</t>
  </si>
  <si>
    <t>2.2.1.2.5</t>
  </si>
  <si>
    <t>2.2.1.2.6</t>
  </si>
  <si>
    <t>2.2.1.2.7</t>
  </si>
  <si>
    <t>2.2.2</t>
  </si>
  <si>
    <t>2.2.2.1</t>
  </si>
  <si>
    <t>2.2.2.1.1</t>
  </si>
  <si>
    <t>2.2.2.1.2</t>
  </si>
  <si>
    <t>2.2.2.1.3</t>
  </si>
  <si>
    <t>2.2.2.2</t>
  </si>
  <si>
    <t>2.2.2.2.1</t>
  </si>
  <si>
    <t>2.2.2.2.2</t>
  </si>
  <si>
    <t>2.2.2.2.3</t>
  </si>
  <si>
    <t>2.2.2.2.4</t>
  </si>
  <si>
    <t>2.2.2.2.5</t>
  </si>
  <si>
    <t>2.2.2.2.6</t>
  </si>
  <si>
    <t>2.2.2.2.7</t>
  </si>
  <si>
    <t>2.2.2.2.8</t>
  </si>
  <si>
    <t>2.2.2.3</t>
  </si>
  <si>
    <t>2.2.2.3.1</t>
  </si>
  <si>
    <t>2.2.2.3.2</t>
  </si>
  <si>
    <t>2.2.2.3.3</t>
  </si>
  <si>
    <t>2.2.2.3.4</t>
  </si>
  <si>
    <t>2.2.2.3.5</t>
  </si>
  <si>
    <t>2.2.2.3.6</t>
  </si>
  <si>
    <t>2.2.2.3.7</t>
  </si>
  <si>
    <t>2.2.2.4</t>
  </si>
  <si>
    <t>2.2.2.4.1</t>
  </si>
  <si>
    <t>2.2.2.4.2</t>
  </si>
  <si>
    <t>2.2.2.4.3</t>
  </si>
  <si>
    <t>2.2.2.4.4</t>
  </si>
  <si>
    <t>2.2.2.4.5</t>
  </si>
  <si>
    <t>2.2.2.5</t>
  </si>
  <si>
    <t>2.2.2.5.1</t>
  </si>
  <si>
    <t>2.2.2.5.2</t>
  </si>
  <si>
    <t>2.2.2.5.3</t>
  </si>
  <si>
    <t>2.2.2.5.4</t>
  </si>
  <si>
    <t>2.2.2.5.5</t>
  </si>
  <si>
    <t>2.2.2.5.6</t>
  </si>
  <si>
    <t>2.2.2.5.7</t>
  </si>
  <si>
    <t>2.2.2.5.8</t>
  </si>
  <si>
    <t>2.2.2.6</t>
  </si>
  <si>
    <t>2.2.2.6.1</t>
  </si>
  <si>
    <t>2.2.2.6.2</t>
  </si>
  <si>
    <t>2.2.2.6.3</t>
  </si>
  <si>
    <t>2.2.2.6.4</t>
  </si>
  <si>
    <t>2.2.2.6.5</t>
  </si>
  <si>
    <t>2.3</t>
  </si>
  <si>
    <t>2.3.1</t>
  </si>
  <si>
    <t>2.3.2</t>
  </si>
  <si>
    <t>2.3.3</t>
  </si>
  <si>
    <t>2.3.4</t>
  </si>
  <si>
    <t>2.4</t>
  </si>
  <si>
    <t>2.4.1</t>
  </si>
  <si>
    <t>2.4.2</t>
  </si>
  <si>
    <t>2.4.3</t>
  </si>
  <si>
    <t>2.4.4</t>
  </si>
  <si>
    <t>2.4.5</t>
  </si>
  <si>
    <t>2.4.6</t>
  </si>
  <si>
    <t>2.4.7</t>
  </si>
  <si>
    <t>2.5</t>
  </si>
  <si>
    <t>2.5.1</t>
  </si>
  <si>
    <t>2.5.1.1</t>
  </si>
  <si>
    <t>2.5.1.2</t>
  </si>
  <si>
    <t>2.5.1.3</t>
  </si>
  <si>
    <t>2.5.1.4</t>
  </si>
  <si>
    <t>2.5.1.5</t>
  </si>
  <si>
    <t>2.6</t>
  </si>
  <si>
    <t>2.6.1</t>
  </si>
  <si>
    <t>2.6.2</t>
  </si>
  <si>
    <t>2.7</t>
  </si>
  <si>
    <t>2.7.1</t>
  </si>
  <si>
    <t>2.5.2</t>
  </si>
  <si>
    <t>2.5.2.1</t>
  </si>
  <si>
    <t>2.5.2.2</t>
  </si>
  <si>
    <t>2.5.2.3</t>
  </si>
  <si>
    <t>2.5.2.4</t>
  </si>
  <si>
    <t>2.5.2.5</t>
  </si>
  <si>
    <t>2.5.3</t>
  </si>
  <si>
    <t>2.5.3.1</t>
  </si>
  <si>
    <t>2.5.3.2</t>
  </si>
  <si>
    <t>2.5.3.3</t>
  </si>
  <si>
    <t>2.5.3.4</t>
  </si>
  <si>
    <t>2.6.1.1</t>
  </si>
  <si>
    <t>2.6.1.2</t>
  </si>
  <si>
    <t>2.6.1.3</t>
  </si>
  <si>
    <t>2.6.1.4</t>
  </si>
  <si>
    <t>2.6.1.5</t>
  </si>
  <si>
    <t>2.6.1.6</t>
  </si>
  <si>
    <t>2.6.1.7</t>
  </si>
  <si>
    <t>2.6.2.1</t>
  </si>
  <si>
    <t>2.6.2.2</t>
  </si>
  <si>
    <t>2.6.2.3</t>
  </si>
  <si>
    <t>2.6.2.4</t>
  </si>
  <si>
    <t>2.7.1.1</t>
  </si>
  <si>
    <t>2.7.1.2</t>
  </si>
  <si>
    <t>2.7.1.3</t>
  </si>
  <si>
    <t>2.7.1.4</t>
  </si>
  <si>
    <t>2.7.1.5</t>
  </si>
  <si>
    <t>2.7.1.6</t>
  </si>
  <si>
    <t>2.7.2</t>
  </si>
  <si>
    <t>2.7.2.1</t>
  </si>
  <si>
    <t>2.7.2.2</t>
  </si>
  <si>
    <t>2.8</t>
  </si>
  <si>
    <t>2.8.1</t>
  </si>
  <si>
    <t>2.8.1.1</t>
  </si>
  <si>
    <t>2.8.1.2</t>
  </si>
  <si>
    <t>2.8.1.3</t>
  </si>
  <si>
    <t>2.8.1.4</t>
  </si>
  <si>
    <t>2.8.2</t>
  </si>
  <si>
    <t>2.8.2.1</t>
  </si>
  <si>
    <t>2.8.2.2</t>
  </si>
  <si>
    <t>2.8.2.3</t>
  </si>
  <si>
    <t>2.8.2.4</t>
  </si>
  <si>
    <t>2.9</t>
  </si>
  <si>
    <t>2.9.1</t>
  </si>
  <si>
    <t>2.9.1.1</t>
  </si>
  <si>
    <t>2.9.1.1.1</t>
  </si>
  <si>
    <t>MADEIRA</t>
  </si>
  <si>
    <t>2.9.1.1.2</t>
  </si>
  <si>
    <t>2.9.1.1.3</t>
  </si>
  <si>
    <t>2.9.1.1.4</t>
  </si>
  <si>
    <t>2.9.1.2</t>
  </si>
  <si>
    <t>2.9.1.2.1</t>
  </si>
  <si>
    <t>2.9.1.3</t>
  </si>
  <si>
    <t>2.9.1.3.1</t>
  </si>
  <si>
    <t>2.9.1.4</t>
  </si>
  <si>
    <t>2.9.1.4.1</t>
  </si>
  <si>
    <t>2.9.1.4.2</t>
  </si>
  <si>
    <t>2.9.2</t>
  </si>
  <si>
    <t>2.9.2.1</t>
  </si>
  <si>
    <t>2.9.2.1.1</t>
  </si>
  <si>
    <t>2.9.2.1.2</t>
  </si>
  <si>
    <t>2.9.2.1.3</t>
  </si>
  <si>
    <t>2.9.2.1.4</t>
  </si>
  <si>
    <t>2.10</t>
  </si>
  <si>
    <t>2.10.1</t>
  </si>
  <si>
    <t>2.10.1.1</t>
  </si>
  <si>
    <t>2.10.1.2</t>
  </si>
  <si>
    <t>2.10.1.3</t>
  </si>
  <si>
    <t>2.10.1.4</t>
  </si>
  <si>
    <t>2.10.1.5</t>
  </si>
  <si>
    <t>2.10.2</t>
  </si>
  <si>
    <t>2.10.2.1</t>
  </si>
  <si>
    <t>2.10.2.2</t>
  </si>
  <si>
    <t>2.10.3</t>
  </si>
  <si>
    <t>2.10.3.1</t>
  </si>
  <si>
    <t>2.10.3.2</t>
  </si>
  <si>
    <t>2.10.3.3</t>
  </si>
  <si>
    <t>2.10.3.4</t>
  </si>
  <si>
    <t>2.10.3.5</t>
  </si>
  <si>
    <t>2.10.3.6</t>
  </si>
  <si>
    <t>2.10.3.7</t>
  </si>
  <si>
    <t>2.10.3.8</t>
  </si>
  <si>
    <t>2.10.4</t>
  </si>
  <si>
    <t>2.10.4.1</t>
  </si>
  <si>
    <t>2.10.4.2</t>
  </si>
  <si>
    <t>2.11</t>
  </si>
  <si>
    <t>2.11.1</t>
  </si>
  <si>
    <t>2.11.1.1</t>
  </si>
  <si>
    <t>2.11.1.2</t>
  </si>
  <si>
    <t>2.11.2</t>
  </si>
  <si>
    <t>2.11.2.1</t>
  </si>
  <si>
    <t>2.11.2.2</t>
  </si>
  <si>
    <t>2.11.2.3</t>
  </si>
  <si>
    <t>2.11.2.4</t>
  </si>
  <si>
    <t>2.11.2.5</t>
  </si>
  <si>
    <t>2.11.2.6</t>
  </si>
  <si>
    <t>2.11.3</t>
  </si>
  <si>
    <t>2.11.3.1</t>
  </si>
  <si>
    <t>2.11.3.2</t>
  </si>
  <si>
    <t>2.11.3.3</t>
  </si>
  <si>
    <t>2.11.3.4</t>
  </si>
  <si>
    <t>2.11.4</t>
  </si>
  <si>
    <t>2.11.4.1</t>
  </si>
  <si>
    <t>2.11.4.2</t>
  </si>
  <si>
    <t>2.12</t>
  </si>
  <si>
    <t>2.12.1</t>
  </si>
  <si>
    <t>2.12.1.1</t>
  </si>
  <si>
    <t>2.12.1.2</t>
  </si>
  <si>
    <t>2.12.1.3</t>
  </si>
  <si>
    <t>2.12.1.4</t>
  </si>
  <si>
    <t>2.12.1.5</t>
  </si>
  <si>
    <t>2.12.1.6</t>
  </si>
  <si>
    <t>2.12.1.7</t>
  </si>
  <si>
    <t>2.12.1.8</t>
  </si>
  <si>
    <t>2.12.1.9</t>
  </si>
  <si>
    <t>2.12.1.10</t>
  </si>
  <si>
    <t>2.12.1.11</t>
  </si>
  <si>
    <t>2.12.1.12</t>
  </si>
  <si>
    <t>2.12.1.13</t>
  </si>
  <si>
    <t>2.12.1.14</t>
  </si>
  <si>
    <t>2.12.1.15</t>
  </si>
  <si>
    <t>2.12.1.16</t>
  </si>
  <si>
    <t>2.12.1.17</t>
  </si>
  <si>
    <t>2.12.1.18</t>
  </si>
  <si>
    <t>2.12.1.19</t>
  </si>
  <si>
    <t>2.12.1.20</t>
  </si>
  <si>
    <t>2.12.1.21</t>
  </si>
  <si>
    <t>2.12.1.22</t>
  </si>
  <si>
    <t>2.12.1.23</t>
  </si>
  <si>
    <t>2.12.1.24</t>
  </si>
  <si>
    <t>2.12.1.25</t>
  </si>
  <si>
    <t>2.12.1.26</t>
  </si>
  <si>
    <t>2.12.1.27</t>
  </si>
  <si>
    <t>2.12.1.28</t>
  </si>
  <si>
    <t>2.12.1.29</t>
  </si>
  <si>
    <t>2.12.2</t>
  </si>
  <si>
    <t>2.12.2.1</t>
  </si>
  <si>
    <t>2.12.2.2</t>
  </si>
  <si>
    <t>2.12.2.3</t>
  </si>
  <si>
    <t>2.12.2.4</t>
  </si>
  <si>
    <t>2.12.2.5</t>
  </si>
  <si>
    <t>2.12.2.6</t>
  </si>
  <si>
    <t>2.12.2.7</t>
  </si>
  <si>
    <t>2.12.2.8</t>
  </si>
  <si>
    <t>2.12.2.9</t>
  </si>
  <si>
    <t>2.12.2.10</t>
  </si>
  <si>
    <t>2.12.2.11</t>
  </si>
  <si>
    <t>2.12.2.12</t>
  </si>
  <si>
    <t>2.12.2.13</t>
  </si>
  <si>
    <t>2.12.3</t>
  </si>
  <si>
    <t>2.12.3.1</t>
  </si>
  <si>
    <t>2.12.3.2</t>
  </si>
  <si>
    <t>2.12.3.3</t>
  </si>
  <si>
    <t>2.12.3.4</t>
  </si>
  <si>
    <t>2.12.3.5</t>
  </si>
  <si>
    <t>2.12.3.6</t>
  </si>
  <si>
    <t>2.12.3.7</t>
  </si>
  <si>
    <t>2.12.3.8</t>
  </si>
  <si>
    <t>2.12.3.9</t>
  </si>
  <si>
    <t>2.12.3.10</t>
  </si>
  <si>
    <t>2.12.3.11</t>
  </si>
  <si>
    <t>2.12.3.12</t>
  </si>
  <si>
    <t>2.12.3.13</t>
  </si>
  <si>
    <t>2.12.3.14</t>
  </si>
  <si>
    <t>2.12.3.15</t>
  </si>
  <si>
    <t>2.12.3.16</t>
  </si>
  <si>
    <t>2.12.3.17</t>
  </si>
  <si>
    <t>2.12.3.18</t>
  </si>
  <si>
    <t>2.12.3.19</t>
  </si>
  <si>
    <t>2.12.3.20</t>
  </si>
  <si>
    <t>2.12.3.21</t>
  </si>
  <si>
    <t>2.12.3.22</t>
  </si>
  <si>
    <t>2.12.3.23</t>
  </si>
  <si>
    <t>2.12.3.24</t>
  </si>
  <si>
    <t>2.12.3.25</t>
  </si>
  <si>
    <t>2.12.3.26</t>
  </si>
  <si>
    <t>2.12.3.27</t>
  </si>
  <si>
    <t>2.12.4</t>
  </si>
  <si>
    <t>2.12.4.1</t>
  </si>
  <si>
    <t>2.12.4.2</t>
  </si>
  <si>
    <t>2.12.4.3</t>
  </si>
  <si>
    <t>2.12.4.4</t>
  </si>
  <si>
    <t>2.12.4.5</t>
  </si>
  <si>
    <t>2.12.4.6</t>
  </si>
  <si>
    <t>2.12.4.7</t>
  </si>
  <si>
    <t>2.12.4.8</t>
  </si>
  <si>
    <t>2.12.4.9</t>
  </si>
  <si>
    <t>2.12.4.10</t>
  </si>
  <si>
    <t>2.12.4.11</t>
  </si>
  <si>
    <t>2.12.4.12</t>
  </si>
  <si>
    <t>2.12.4.13</t>
  </si>
  <si>
    <t>2.12.4.14</t>
  </si>
  <si>
    <t>2.13</t>
  </si>
  <si>
    <t>2.13.1</t>
  </si>
  <si>
    <t>2.13.1.1</t>
  </si>
  <si>
    <t>2.13.1.2</t>
  </si>
  <si>
    <t>2.13.1.3</t>
  </si>
  <si>
    <t>2.13.1.4</t>
  </si>
  <si>
    <t>2.13.1.5</t>
  </si>
  <si>
    <t>2.13.1.6</t>
  </si>
  <si>
    <t>2.13.1.7</t>
  </si>
  <si>
    <t>2.13.2</t>
  </si>
  <si>
    <t>2.13.2.1</t>
  </si>
  <si>
    <t>2.13.2.2</t>
  </si>
  <si>
    <t>2.13.2.3</t>
  </si>
  <si>
    <t>2.13.2.4</t>
  </si>
  <si>
    <t>2.13.2.5</t>
  </si>
  <si>
    <t>2.13.3</t>
  </si>
  <si>
    <t>2.13.3.1</t>
  </si>
  <si>
    <t>2.13.3.2</t>
  </si>
  <si>
    <t>2.13.3.3</t>
  </si>
  <si>
    <t>2.13.3.4</t>
  </si>
  <si>
    <t>2.13.3.5</t>
  </si>
  <si>
    <t>2.13.3.6</t>
  </si>
  <si>
    <t>2.13.3.7</t>
  </si>
  <si>
    <t>2.13.3.8</t>
  </si>
  <si>
    <t>2.13.3.9</t>
  </si>
  <si>
    <t>2.13.3.10</t>
  </si>
  <si>
    <t>2.13.3.11</t>
  </si>
  <si>
    <t>2.13.3.12</t>
  </si>
  <si>
    <t>2.13.3.13</t>
  </si>
  <si>
    <t>2.13.3.14</t>
  </si>
  <si>
    <t>2.13.3.15</t>
  </si>
  <si>
    <t>2.13.3.16</t>
  </si>
  <si>
    <t>2.13.4</t>
  </si>
  <si>
    <t>2.13.4.1</t>
  </si>
  <si>
    <t>2.13.4.2</t>
  </si>
  <si>
    <t>2.13.4.3</t>
  </si>
  <si>
    <t>2.13.4.4</t>
  </si>
  <si>
    <t>2.13.4.5</t>
  </si>
  <si>
    <t>2.13.4.6</t>
  </si>
  <si>
    <t>2.13.4.7</t>
  </si>
  <si>
    <t>2.13.4.8</t>
  </si>
  <si>
    <t>2.13.4.9</t>
  </si>
  <si>
    <t>2.13.4.10</t>
  </si>
  <si>
    <t>2.13.5</t>
  </si>
  <si>
    <t>2.13.5.1</t>
  </si>
  <si>
    <t>2.13.5.2</t>
  </si>
  <si>
    <t>2.13.5.3</t>
  </si>
  <si>
    <t>2.13.5.4</t>
  </si>
  <si>
    <t>2.13.5.5</t>
  </si>
  <si>
    <t>2.13.5.6</t>
  </si>
  <si>
    <t>2.13.5.7</t>
  </si>
  <si>
    <t>2.14</t>
  </si>
  <si>
    <t>2.14.1</t>
  </si>
  <si>
    <t>2.14.1.1</t>
  </si>
  <si>
    <t>2.14.1.2</t>
  </si>
  <si>
    <t>2.14.1.3</t>
  </si>
  <si>
    <t>2.14.1.4</t>
  </si>
  <si>
    <t>2.14.1.5</t>
  </si>
  <si>
    <t>2.14.1.6</t>
  </si>
  <si>
    <t>2.14.2</t>
  </si>
  <si>
    <t>2.14.2.1</t>
  </si>
  <si>
    <t>2.14.2.2</t>
  </si>
  <si>
    <t>2.14.2.3</t>
  </si>
  <si>
    <t>2.14.2.4</t>
  </si>
  <si>
    <t>2.14.2.5</t>
  </si>
  <si>
    <t>2.14.2.6</t>
  </si>
  <si>
    <t>2.14.2.7</t>
  </si>
  <si>
    <t>2.15</t>
  </si>
  <si>
    <t>2.15.1</t>
  </si>
  <si>
    <t>2.15.1.1</t>
  </si>
  <si>
    <t>2.15.1.2</t>
  </si>
  <si>
    <t>2.15.2</t>
  </si>
  <si>
    <t>2.15.2.1</t>
  </si>
  <si>
    <t>2.15.3</t>
  </si>
  <si>
    <t>2.15.3.1</t>
  </si>
  <si>
    <t>2.15.3.2</t>
  </si>
  <si>
    <t>2.15.3.3</t>
  </si>
  <si>
    <t>2.15.3.4</t>
  </si>
  <si>
    <t>2.15.4</t>
  </si>
  <si>
    <t>2.15.4.1</t>
  </si>
  <si>
    <t>2.15.4.2</t>
  </si>
  <si>
    <t>2.15.4.3</t>
  </si>
  <si>
    <t>2.15.4.4</t>
  </si>
  <si>
    <t>2.15.4.5</t>
  </si>
  <si>
    <t>2.15.4.6</t>
  </si>
  <si>
    <t>2.15.4.7</t>
  </si>
  <si>
    <t>2.15.4.8</t>
  </si>
  <si>
    <t>2.15.4.9</t>
  </si>
  <si>
    <t>2.15.4.10</t>
  </si>
  <si>
    <t>2.15.4.11</t>
  </si>
  <si>
    <t>2.15.4.12</t>
  </si>
  <si>
    <t>2.16</t>
  </si>
  <si>
    <t>2.16.1</t>
  </si>
  <si>
    <t>2.16.1.1</t>
  </si>
  <si>
    <t>2.16.1.2</t>
  </si>
  <si>
    <t>2.16.2</t>
  </si>
  <si>
    <t>2.16.2.1</t>
  </si>
  <si>
    <t>2.16.2.2</t>
  </si>
  <si>
    <t>2.16.2.3</t>
  </si>
  <si>
    <t>2.16.3</t>
  </si>
  <si>
    <t>2.16.3.1</t>
  </si>
  <si>
    <t>2.16.3.2</t>
  </si>
  <si>
    <t>2.16.3.3</t>
  </si>
  <si>
    <t>2.16.3.4</t>
  </si>
  <si>
    <t>2.16.3.5</t>
  </si>
  <si>
    <t>2.16.3.6</t>
  </si>
  <si>
    <t>2.16.3.7</t>
  </si>
  <si>
    <t>2.16.4</t>
  </si>
  <si>
    <t>2.16.4.1</t>
  </si>
  <si>
    <t>2.16.4.2</t>
  </si>
  <si>
    <t>2.16.4.3</t>
  </si>
  <si>
    <t>2.16.5</t>
  </si>
  <si>
    <t>2.16.5.1</t>
  </si>
  <si>
    <t>2.17</t>
  </si>
  <si>
    <t>2.17.1</t>
  </si>
  <si>
    <t>2.17.1.1</t>
  </si>
  <si>
    <t>2.17.1.2</t>
  </si>
  <si>
    <t>2.17.1.3</t>
  </si>
  <si>
    <t>2.17.2</t>
  </si>
  <si>
    <t>2.17.2.1</t>
  </si>
  <si>
    <t>2.17.3</t>
  </si>
  <si>
    <t>2.17.3.1</t>
  </si>
  <si>
    <t>2.17.3.2</t>
  </si>
  <si>
    <t>2.18</t>
  </si>
  <si>
    <t>2.18.1</t>
  </si>
  <si>
    <t>2.18.2</t>
  </si>
  <si>
    <t>2.19</t>
  </si>
  <si>
    <t>2.19.1</t>
  </si>
  <si>
    <t>2.19.1.1</t>
  </si>
  <si>
    <t>2.19.1.2</t>
  </si>
  <si>
    <t>2.19.1.3</t>
  </si>
  <si>
    <t>2.19.1.4</t>
  </si>
  <si>
    <t>2.19.1.5</t>
  </si>
  <si>
    <t>2.19.2</t>
  </si>
  <si>
    <t>2.19.2.1</t>
  </si>
  <si>
    <t>2.19.2.2</t>
  </si>
  <si>
    <t>2.19.2.3</t>
  </si>
  <si>
    <t>2.19.2.4</t>
  </si>
  <si>
    <t>2.19.3</t>
  </si>
  <si>
    <t>2.19.3.1</t>
  </si>
  <si>
    <t>2.19.3.2</t>
  </si>
  <si>
    <t>2.19.3.3</t>
  </si>
  <si>
    <t>2.19.3.4</t>
  </si>
  <si>
    <t>2.1.2</t>
  </si>
  <si>
    <t>EQUIPAMENTOS CABANA (BDI REDUZIDO)</t>
  </si>
  <si>
    <t>CAPELA</t>
  </si>
  <si>
    <t>LAJES</t>
  </si>
  <si>
    <t>PILARES DE AMARRAÇÃO</t>
  </si>
  <si>
    <t>VIGAS DE AMARRAÇÃO</t>
  </si>
  <si>
    <t>ALVENARIA</t>
  </si>
  <si>
    <t>REVESTIMENTO EM PEDRA MOLEDO (ALTAR) COM ARGAMASSA INDUSTRIALIZADA</t>
  </si>
  <si>
    <t>REVESTIMENTO EM PEDRA MOLEDO (FACHADAS) COM ARGAMASSA INDUSTRIALIZADA</t>
  </si>
  <si>
    <t>REVESTIMENTO TIPO PORCELANATO (PISO) DE DIMENSÕES 120X120 CM COM REJUNTAMENTO EM EPÓXI- FORNECIMENTO E INSTALAÇÃO (VIA DURINI FOG 120X120 NAT - REF. PORTOBELLO)</t>
  </si>
  <si>
    <t>REVESTIMENTO TIPO PORCELANATO (PISO) DE DIMENSÕES 120X120 CM COM REJUNTAMENTO EM EPÓXI- FORNECIMENTO E INSTALAÇÃO (VIA DURINI FOG 120X120 EXT - REF. PORTOBELLO)</t>
  </si>
  <si>
    <t>PISO DE MADEIRA ANGELIM PEDRA INCLUSO BARROTEAMENTO E ISOLAMENTO ACÚSTICO - FORNECIMENTO E INSTALAÇÃO</t>
  </si>
  <si>
    <t>TELHAS SHINGLE 4 ABAS NA COR GRAFITE CONTENDO TODAS AS CAMADAS NECESSÁRIAS PARA A SUA EXECUÇÃO - FORNECIMENTO E INSTALAÇÃO</t>
  </si>
  <si>
    <t>PORTA MACIÇA SANFONADA 4 FOLHAS DE ANGELIN PEDRA 3,82 X 2,99 M - COM FERRAGENS E FECHADURAS INCLUSAS - FORNECIMENTO E INSTALAÇÃO</t>
  </si>
  <si>
    <t>JANELA DE CORRER DUAS FOLHAS DE ANGELIM PEDRA - 1,50 X 0,50 M - COM FERRAGENS E FECHADURAS INCLUSAS - FORNECIMENTO E INSTALAÇÃO</t>
  </si>
  <si>
    <t>PINTURA EM PAREDES INTERNAS</t>
  </si>
  <si>
    <t>PINTURA LÁTEX ACRÍLICA PREMIUM, APLICAÇÃO MANUAL EM PAREDES, DUAS DEMÃOS. (REF.: CORAL BRANCO NEVE)</t>
  </si>
  <si>
    <t>PINTURA EM PAREDE EXTERNA</t>
  </si>
  <si>
    <t>PINTURA VERNIZ PARA MADEIRA BASE SOLVENTE FOSCO EXTRA MARÍTIMO, 3 DEMÃOS.</t>
  </si>
  <si>
    <t>PINTURA DAS ESQUADRIAS</t>
  </si>
  <si>
    <t>PINTURA VERNIZ PARA MADEIRA BASE SOLVENTE FOSCO EXTRA MARÍTIMO, 3 DEMÃOS. EXECUTADO NAS ESQUADRIAS DE MADEIRA.</t>
  </si>
  <si>
    <t>TUBO PVC, SERIE NORMAL, ESGOTO PREDIAL, DN 100 MM, FORNECIDO E INSTALADO EM SUBCOLETOR AÉREO DE ESGOTO SANITÁRIO. AF_08/2022</t>
  </si>
  <si>
    <t>JOELHO 90 GRAUS, PVC, SOLDÁVEL, DN 25MM, INSTALADO EM DRENO DE AR-CONDICIONADO - FORNECIMENTO E INSTALAÇÃO. AF_08/2022</t>
  </si>
  <si>
    <t>CURVA 45 GRAUS, PVC, SOLDÁVEL, DN 25MM, INSTALADO EM RAMAL OU SUB-RAMAL DE ÁGUA - FORNECIMENTO E INSTALAÇÃO. AF_06/2022</t>
  </si>
  <si>
    <t>LUVA COM BUCHA DE LATÃO, PVC, SOLDÁVEL, DN 25MM X 3/4, INSTALADO EM RAMAL OU SUB-RAMAL DE ÁGUA - FORNECIMENTO E INSTALAÇÃO. AF_06/2022</t>
  </si>
  <si>
    <t>ELETRODUTO FLEXÍVEL CORRUGADO REFORÇADO, PVC, DN 32 MM (1"), PARA CIRCUITOS TERMINAIS, INSTALADO EM LAJE - FORNECIMENTO E INSTALAÇÃO. AF_03/2023</t>
  </si>
  <si>
    <t>ELETRODUTO FLEXÍVEL CORRUGADO, PEAD, DN 40 MM (1 1/4"), PARA CIRCUITOS TERMINAIS, INSTALADO EM LAJE - FORNECIMENTO E INSTALAÇÃO. AF_03/2023</t>
  </si>
  <si>
    <t>ELETRODUTO RÍGIDO ROSCÁVEL, PVC, DN 40 MM (1 1/4"), PARA CIRCUITOS TERMINAIS, INSTALADO EM PAREDE - FORNECIMENTO E INSTALAÇÃO. AF_03/2023</t>
  </si>
  <si>
    <t>ELETRODUTO RÍGIDO, EM AÇO ZINCADO OU GALVANIZADO, TIPO PESADO, DN=1", APARENTE - FORNECIMENTO E INSTALAÇÃO. AF_01/2026</t>
  </si>
  <si>
    <t>CURVA 90 GRAUS PARA ELETRODUTO, PVC, ROSCÁVEL, DN 40 MM (1 1/4"), PARA CIRCUITOS TERMINAIS, INSTALADA EM FORRO - FORNECIMENTO E INSTALAÇÃO. AF_03/2023</t>
  </si>
  <si>
    <t>ABRAÇADEIRA "D" COM CUNHA, EM AÇO GALVANIZADO A FOGO, BITOLA 1" .</t>
  </si>
  <si>
    <t>ABRAÇADEIRA "D" COM CUNHA, EM AÇO GALVANIZADO A FOGO, BITOLA 1.1/4"</t>
  </si>
  <si>
    <t>CAIXA RETANGULAR 4" X 4" MÉDIA (1,30 M DO PISO), PVC, INSTALADA EM PAREDE - FORNECIMENTO E INSTALAÇÃO. AF_03/2023</t>
  </si>
  <si>
    <t>CABOS E CONDULETES</t>
  </si>
  <si>
    <t>CABO DE COBRE FLEXÍVEL ISOLADO, 10 MM², ANTI-CHAMA 0,6/1,0 KV, PARA CIRCUITOS TERMINAIS - FORNECIMENTO E INSTALAÇÃO. AF_03/2023</t>
  </si>
  <si>
    <t>CABO FLEXÍVEL 1KV HEPR TRIPOLAR 1.5MM² - FORNECIMENTO E INSTALAÇÃO.</t>
  </si>
  <si>
    <t>CABO FLEXÍVEL 1KV HEPR TRIPOLAR 2.5MM² - FORNECIMENTO E INSTALAÇÃO.</t>
  </si>
  <si>
    <t>CONECTOR FIXA-FIO (MIGUELÃO) DA COR MARROM 1,5 A 2,5MM</t>
  </si>
  <si>
    <t>CONDULETE DE ALUMÍNIO, TIPO C, PARA ELETRODUTO DE AÇO GALVANIZADO DN 25 MM (1''), APARENTE - FORNECIMENTO E INSTALAÇÃO. AF_01/2026</t>
  </si>
  <si>
    <t>CONDULETE DE ALUMÍNIO, TIPO E, ELETRODUTO DE AÇO GALVANIZADO DN 25 MM (1''), APARENTE - FORNECIMENTO E INSTALAÇÃO. AF_01/2026</t>
  </si>
  <si>
    <t>INTERRUPTOR SIMPLES (2 MÓDULOS), 10A/250V, INCLUINDO SUPORTE E PLACA - FORNECIMENTO E INSTALAÇÃO. AF_03/2023</t>
  </si>
  <si>
    <t>TOMADA MÉDIA DE EMBUTIR (1 MÓDULO), 2P+T 20 A, SEM SUPORTE E SEM PLACA - FORNECIMENTO E INSTALAÇÃO. AF_03/2023</t>
  </si>
  <si>
    <t>TOMADA 2P+T 20A 250V, CONJUNTO MONTADO 4" X 2" (PLACA + SUPORTE + MODULO)</t>
  </si>
  <si>
    <t>DISJUNTOR BIPOLAR TIPO DIN, CORRENTE NOMINAL DE 32A - FORNECIMENTO E INSTALAÇÃO. AF_07/2025</t>
  </si>
  <si>
    <t>QUADRO DE DISTRIBUIÇÃO DE ENERGIA EM CHAPA DE AÇO GALVANIZADO, DE EMBUTIR, COM BARRAMENTO BIFÁSICO, PARA 24 DISJUNTORES DIN 63A - FORNECIMENTO E INSTALAÇÃO.</t>
  </si>
  <si>
    <t>FORNECIMENTO E INSTALAÇÃO DE SPOT MÓVEL DE SOBREPOR TASCHIBRA CANNON MR16 GU10 BIVOLT PRETO 4.000K - 7W - COM LÂMPADA</t>
  </si>
  <si>
    <t>LUMINÁRIA EMBUTIDA DE PISO 10W - 700LM - 3000K - PRETO, INCLUSIVE LÂMPADA</t>
  </si>
  <si>
    <t>POSTE BALIZADOR GERMANY GARTEN 50CM E27 BIVOLT COM LÂMPADA LED 15W E27 3000K - FORNECIMENTO E INSTALAÇÃO</t>
  </si>
  <si>
    <t>MÃO DE OBRA INSTALAÇÃO AR CONDICIONADO SPLIT ON/OFF, HI-WALL (PAREDE), 30000 BTUS/H, CICLO QUENTE/FRIO - EXCLUSIVE EQUIPAMENTO</t>
  </si>
  <si>
    <t>TUBO EM COBRE FLEXÍVEL, DN 3/8", COM ISOLAMENTO, INSTALADO EM RAMAL DE ALIMENTAÇÃO DE AR-CONDICIONADO - FORNECIMENTO E INSTALAÇÃO. AF_07/2025</t>
  </si>
  <si>
    <t>TUBO EM COBRE FLEXÍVEL, DN 5/8", COM ISOLAMENTO, INSTALADO EM RAMAL DE ALIMENTAÇÃO DE AR-CONDICIONADO - FORNECIMENTO E INSTALAÇÃO. AF_07/2025</t>
  </si>
  <si>
    <t>RODAPÉS, SOLEIRAS E PEITORIS</t>
  </si>
  <si>
    <t>RODAPÉ MADEIRA 10 x 1,5 cm</t>
  </si>
  <si>
    <t>PLANTIO DE ARBUSTO OU CERCA VIVA. AF_07/2024</t>
  </si>
  <si>
    <t>PLANTIO DE ESPÉCIE VEGETAL, COM ALTURA DE MUDA MAIOR QUE 0,50 M E MENOR OU IGUAL A 1,00 M.</t>
  </si>
  <si>
    <t>SEIXOS ROLADOS BRANCOS DECORATIVOS APLICADOS EM PAVIMENTO</t>
  </si>
  <si>
    <t>REVESTIMENTO VIA DURINI FOG 120X120 EXT RET Ref.: Portobello (4 caixas de 2,42 m²)</t>
  </si>
  <si>
    <t>REVESTIMENTO VIA DURINI FOG 120X120 NAT RET Ref.: Portobello (4 caixas de 2,42 m²)</t>
  </si>
  <si>
    <t>3.1</t>
  </si>
  <si>
    <t>3.1.1</t>
  </si>
  <si>
    <t>3.1.2</t>
  </si>
  <si>
    <t>3.1.3</t>
  </si>
  <si>
    <t>3.1.4</t>
  </si>
  <si>
    <t>3.1.5</t>
  </si>
  <si>
    <t>3.2</t>
  </si>
  <si>
    <t>3.2.1</t>
  </si>
  <si>
    <t>3.2.1.1</t>
  </si>
  <si>
    <t>3.2.1.1.1</t>
  </si>
  <si>
    <t>3.2.1.1.2</t>
  </si>
  <si>
    <t>3.2.1.1.3</t>
  </si>
  <si>
    <t>3.2.1.1.4</t>
  </si>
  <si>
    <t>3.2.1.1.5</t>
  </si>
  <si>
    <t>3.2.1.1.6</t>
  </si>
  <si>
    <t>3.2.1.1.7</t>
  </si>
  <si>
    <t>3.2.1.2</t>
  </si>
  <si>
    <t>3.2.1.2.1</t>
  </si>
  <si>
    <t>3.2.1.2.2</t>
  </si>
  <si>
    <t>3.2.1.2.3</t>
  </si>
  <si>
    <t>3.2.1.2.4</t>
  </si>
  <si>
    <t>3.2.1.2.5</t>
  </si>
  <si>
    <t>3.2.2</t>
  </si>
  <si>
    <t>3.2.2.1</t>
  </si>
  <si>
    <t>3.2.2.1.1</t>
  </si>
  <si>
    <t>3.2.2.1.2</t>
  </si>
  <si>
    <t>3.2.2.1.3</t>
  </si>
  <si>
    <t>3.2.2.1.4</t>
  </si>
  <si>
    <t>3.2.2.1.5</t>
  </si>
  <si>
    <t>3.2.2.1.6</t>
  </si>
  <si>
    <t>3.2.2.1.7</t>
  </si>
  <si>
    <t>3.2.2.2.1</t>
  </si>
  <si>
    <t>3.2.2.2.2</t>
  </si>
  <si>
    <t>3.2.2.2.3</t>
  </si>
  <si>
    <t>3.2.2.2</t>
  </si>
  <si>
    <t>3.2.2.3</t>
  </si>
  <si>
    <t>3.2.2.3.1</t>
  </si>
  <si>
    <t>3.2.2.3.2</t>
  </si>
  <si>
    <t>3.2.2.3.3</t>
  </si>
  <si>
    <t>3.2.2.3.4</t>
  </si>
  <si>
    <t>3.2.2.4</t>
  </si>
  <si>
    <t>3.2.2.4.1</t>
  </si>
  <si>
    <t>3.2.2.4.2</t>
  </si>
  <si>
    <t>3.2.2.4.3</t>
  </si>
  <si>
    <t>3.2.2.4.4</t>
  </si>
  <si>
    <t>3.2.2.4.5</t>
  </si>
  <si>
    <t>3.3.1</t>
  </si>
  <si>
    <t>3.3</t>
  </si>
  <si>
    <t>3.4</t>
  </si>
  <si>
    <t>3.4.1</t>
  </si>
  <si>
    <t>3.5</t>
  </si>
  <si>
    <t>3.5.1</t>
  </si>
  <si>
    <t>3.5.1.1</t>
  </si>
  <si>
    <t>3.5.1.2</t>
  </si>
  <si>
    <t>3.5.1.3</t>
  </si>
  <si>
    <t>3.5.1.4</t>
  </si>
  <si>
    <t>3.5.2</t>
  </si>
  <si>
    <t>3.5.2.1</t>
  </si>
  <si>
    <t>3.5.3</t>
  </si>
  <si>
    <t>3.5.3.1</t>
  </si>
  <si>
    <t>3.6</t>
  </si>
  <si>
    <t xml:space="preserve"> 3.6.1 </t>
  </si>
  <si>
    <t xml:space="preserve"> 3.6.1.1 </t>
  </si>
  <si>
    <t xml:space="preserve"> 3.6.1.2</t>
  </si>
  <si>
    <t xml:space="preserve"> 3.6.1.3</t>
  </si>
  <si>
    <t xml:space="preserve"> 3.6.1.4</t>
  </si>
  <si>
    <t xml:space="preserve"> 3.6.1.5</t>
  </si>
  <si>
    <t>3.6.2</t>
  </si>
  <si>
    <t>3.6.2.1</t>
  </si>
  <si>
    <t>3.6.2.2</t>
  </si>
  <si>
    <t>3.6.2.3</t>
  </si>
  <si>
    <t>3.7</t>
  </si>
  <si>
    <t>3.7.1</t>
  </si>
  <si>
    <t>3.8</t>
  </si>
  <si>
    <t>3.8.1</t>
  </si>
  <si>
    <t>3.8.1.1</t>
  </si>
  <si>
    <t>3.8.2</t>
  </si>
  <si>
    <t>3.8.2.1</t>
  </si>
  <si>
    <t>3.9</t>
  </si>
  <si>
    <t>3.9.1</t>
  </si>
  <si>
    <t>3.9.1.1</t>
  </si>
  <si>
    <t>3.9.1.2</t>
  </si>
  <si>
    <t>3.9.1.3</t>
  </si>
  <si>
    <t>3.9.2</t>
  </si>
  <si>
    <t>3.9.2.1</t>
  </si>
  <si>
    <t>3.9.2.2</t>
  </si>
  <si>
    <t>3.9.3</t>
  </si>
  <si>
    <t>3.9.3.1</t>
  </si>
  <si>
    <t>3.9.4</t>
  </si>
  <si>
    <t>3.9.4.1</t>
  </si>
  <si>
    <t>3.10</t>
  </si>
  <si>
    <t>3.10.1</t>
  </si>
  <si>
    <t xml:space="preserve">3.10.1.1 </t>
  </si>
  <si>
    <t>3.10.1.2</t>
  </si>
  <si>
    <t>3.10.1.3</t>
  </si>
  <si>
    <t>3.10.1.4</t>
  </si>
  <si>
    <t>3.10.1.5</t>
  </si>
  <si>
    <t>3.10.1.6</t>
  </si>
  <si>
    <t>3.10.1.7</t>
  </si>
  <si>
    <t>3.10.1.8</t>
  </si>
  <si>
    <t>3.10.1.9</t>
  </si>
  <si>
    <t>3.10.1.10</t>
  </si>
  <si>
    <t>3.10.1.11</t>
  </si>
  <si>
    <t>3.10.1.12</t>
  </si>
  <si>
    <t>3.11.1</t>
  </si>
  <si>
    <t>3.11.1.1</t>
  </si>
  <si>
    <t>3.11.1.2</t>
  </si>
  <si>
    <t>3.11.1.3</t>
  </si>
  <si>
    <t>3.11.1.4</t>
  </si>
  <si>
    <t>3.11.1.5</t>
  </si>
  <si>
    <t>3.11.1.6</t>
  </si>
  <si>
    <t>3.11.1.7</t>
  </si>
  <si>
    <t>3.11.1.8</t>
  </si>
  <si>
    <t>3.11.1.9</t>
  </si>
  <si>
    <t>3.11.1.10</t>
  </si>
  <si>
    <t>3.11.1.11</t>
  </si>
  <si>
    <t>3.11.1.12</t>
  </si>
  <si>
    <t>3.11.1.13</t>
  </si>
  <si>
    <t>3.11.2</t>
  </si>
  <si>
    <t xml:space="preserve">3.11.2.1 </t>
  </si>
  <si>
    <t>3.11.2.2</t>
  </si>
  <si>
    <t>3.11.2.3</t>
  </si>
  <si>
    <t>3.11.2.4</t>
  </si>
  <si>
    <t>3.11.2.5</t>
  </si>
  <si>
    <t>3.11.2.6</t>
  </si>
  <si>
    <t>3.11.2.7</t>
  </si>
  <si>
    <t xml:space="preserve">3.11.3 </t>
  </si>
  <si>
    <t xml:space="preserve"> 3.11.3.1 </t>
  </si>
  <si>
    <t xml:space="preserve"> 3.11.3.2</t>
  </si>
  <si>
    <t xml:space="preserve"> 3.11.3.3</t>
  </si>
  <si>
    <t xml:space="preserve"> 3.11.3.4</t>
  </si>
  <si>
    <t xml:space="preserve"> 3.11.3.5</t>
  </si>
  <si>
    <t xml:space="preserve">3.11.4 </t>
  </si>
  <si>
    <t xml:space="preserve">3.11.4.1 </t>
  </si>
  <si>
    <t>3.11.4.2</t>
  </si>
  <si>
    <t>3.11.4.3</t>
  </si>
  <si>
    <t>3.11.4.4</t>
  </si>
  <si>
    <t>3.11.4.5</t>
  </si>
  <si>
    <t>3.11.4.6</t>
  </si>
  <si>
    <t xml:space="preserve">3.11.5 </t>
  </si>
  <si>
    <t>3.11.5.1</t>
  </si>
  <si>
    <t>3.11.5.2</t>
  </si>
  <si>
    <t>3.11.5.3</t>
  </si>
  <si>
    <t>3.12</t>
  </si>
  <si>
    <t>3.12.1</t>
  </si>
  <si>
    <t>3.12.1.1</t>
  </si>
  <si>
    <t>3.12.1.2</t>
  </si>
  <si>
    <t>3.12.1.3</t>
  </si>
  <si>
    <t>3.12.1.4</t>
  </si>
  <si>
    <t>3.12.2</t>
  </si>
  <si>
    <t>3.12.2.1</t>
  </si>
  <si>
    <t>3.12.2.2</t>
  </si>
  <si>
    <t>3.12.2.3</t>
  </si>
  <si>
    <t>3.13</t>
  </si>
  <si>
    <t>3.13.1</t>
  </si>
  <si>
    <t>3.13.1.1</t>
  </si>
  <si>
    <t>3.13.1.2</t>
  </si>
  <si>
    <t>3.14</t>
  </si>
  <si>
    <t>3.14.1</t>
  </si>
  <si>
    <t>3.14.1.1</t>
  </si>
  <si>
    <t>3.14.2</t>
  </si>
  <si>
    <t xml:space="preserve"> 3.14.2.1 </t>
  </si>
  <si>
    <t xml:space="preserve"> 3.14.2.2</t>
  </si>
  <si>
    <t xml:space="preserve"> 3.14.2.3</t>
  </si>
  <si>
    <t xml:space="preserve">3.14.3 </t>
  </si>
  <si>
    <t xml:space="preserve"> 3.14.3.1 </t>
  </si>
  <si>
    <t xml:space="preserve"> 3.14.3.2</t>
  </si>
  <si>
    <t xml:space="preserve"> 3.14.3.3</t>
  </si>
  <si>
    <t xml:space="preserve"> 3.14.3.4</t>
  </si>
  <si>
    <t xml:space="preserve"> 3.14.3.5</t>
  </si>
  <si>
    <t xml:space="preserve"> 3.14.3.6</t>
  </si>
  <si>
    <t xml:space="preserve"> 3.14.3.7</t>
  </si>
  <si>
    <t>3.15</t>
  </si>
  <si>
    <t>3.15.1</t>
  </si>
  <si>
    <t>3.15.1.1</t>
  </si>
  <si>
    <t>3.15.2</t>
  </si>
  <si>
    <t>3.15.2.1</t>
  </si>
  <si>
    <t>3.15.3</t>
  </si>
  <si>
    <t>3.15.3.1</t>
  </si>
  <si>
    <t>3.16</t>
  </si>
  <si>
    <t>3.16.1</t>
  </si>
  <si>
    <t>3.16.1.1</t>
  </si>
  <si>
    <t>3.16.1.2</t>
  </si>
  <si>
    <t>3.16.1.3</t>
  </si>
  <si>
    <t>3.16.1.4</t>
  </si>
  <si>
    <t>3.16.2</t>
  </si>
  <si>
    <t>3.16.2.1</t>
  </si>
  <si>
    <t>3.16.2.2</t>
  </si>
  <si>
    <t>3.16.2.3</t>
  </si>
  <si>
    <t>3.16.2.4</t>
  </si>
  <si>
    <t>3.16.3</t>
  </si>
  <si>
    <t>3.16.3.1</t>
  </si>
  <si>
    <t>3.16.3.2</t>
  </si>
  <si>
    <t>ESTRURA DE MADEIRA COMPLETA, COM RIPAS, CAIBROS E FORRO DE MADEIRA ANGELIN PEDRA CONFORME DETALHAMENTO EM PROJETO - FORNECIMENTO E INSTALAÇÃO</t>
  </si>
  <si>
    <t>4.1</t>
  </si>
  <si>
    <t>4.1.1</t>
  </si>
  <si>
    <t>4.1.2</t>
  </si>
  <si>
    <t>4.2</t>
  </si>
  <si>
    <t>4.2.1</t>
  </si>
  <si>
    <t>5.1</t>
  </si>
  <si>
    <t>5.1.1</t>
  </si>
  <si>
    <t>EQUIPAMENTOS CAPELA (BDI REDUZIDO)</t>
  </si>
  <si>
    <t>ENGENHEIRO CIVIL DE OBRA PLENO COM ENCARGOS COMPLEMENTARES (12h por semana por 6 meses)</t>
  </si>
  <si>
    <t>2.1.1.1</t>
  </si>
  <si>
    <t>2.1.1.2</t>
  </si>
  <si>
    <t>2.1.1.3</t>
  </si>
  <si>
    <t>2.1.1.4</t>
  </si>
  <si>
    <t>2.1.1.5</t>
  </si>
  <si>
    <t>2.1.2.1</t>
  </si>
  <si>
    <t>SERVIÇOS INICIAIS CABANA</t>
  </si>
  <si>
    <t>3.11</t>
  </si>
  <si>
    <t>PROJETOS "AS BUILT" CAPELA</t>
  </si>
  <si>
    <t>HOTEL SESC CACUPÉ - CABANA E CAPELA FLORIANÓPOLIS</t>
  </si>
  <si>
    <t>3.7.2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</si>
</sst>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R$&quot;\ * #,##0.00_-;\-&quot;R$&quot;\ * #,##0.00_-;_-&quot;R$&quot;\ * &quot;-&quot;??_-;_-@_-"/>
    <numFmt numFmtId="43" formatCode="_-* #,##0.00_-;\-* #,##0.00_-;_-* &quot;-&quot;??_-;_-@_-"/>
    <numFmt numFmtId="164" formatCode="#,##0.00;[Red]#,##0.00"/>
    <numFmt numFmtId="165" formatCode="0.00;[Red]0.00"/>
    <numFmt numFmtId="166" formatCode="_-[$R$-416]\ * #,##0.00_-;\-[$R$-416]\ * #,##0.00_-;_-[$R$-416]\ * &quot;-&quot;??_-;_-@_-"/>
  </numFmts>
  <fonts count="27">
    <font>
      <sz val="11"/>
      <name val="Arial"/>
      <family val="1"/>
    </font>
    <font>
      <b/>
      <sz val="11"/>
      <name val="Arial"/>
      <family val="1"/>
    </font>
    <font>
      <b/>
      <sz val="10"/>
      <color rgb="FF000000"/>
      <name val="Arial"/>
      <family val="1"/>
    </font>
    <font>
      <b/>
      <sz val="10"/>
      <name val="Arial"/>
      <family val="1"/>
    </font>
    <font>
      <sz val="10"/>
      <color rgb="FF000000"/>
      <name val="Arial"/>
      <family val="1"/>
    </font>
    <font>
      <sz val="10"/>
      <name val="Arial"/>
      <family val="1"/>
    </font>
    <font>
      <sz val="11"/>
      <name val="Arial"/>
      <family val="1"/>
    </font>
    <font>
      <b/>
      <sz val="10"/>
      <name val="Arial"/>
      <family val="1"/>
      <charset val="1"/>
    </font>
    <font>
      <b/>
      <sz val="10"/>
      <name val="Arial"/>
      <family val="2"/>
    </font>
    <font>
      <b/>
      <sz val="10"/>
      <color rgb="FFFF0000"/>
      <name val="Arial"/>
      <family val="2"/>
    </font>
    <font>
      <sz val="10"/>
      <name val="Arial"/>
      <family val="2"/>
    </font>
    <font>
      <b/>
      <sz val="9"/>
      <name val="Arial"/>
      <family val="2"/>
    </font>
    <font>
      <sz val="9"/>
      <name val="Arial"/>
      <family val="2"/>
    </font>
    <font>
      <sz val="10"/>
      <color rgb="FFFF0000"/>
      <name val="Arial"/>
      <family val="2"/>
    </font>
    <font>
      <b/>
      <sz val="7"/>
      <name val="Arial"/>
      <family val="2"/>
    </font>
    <font>
      <sz val="7"/>
      <name val="Arial"/>
      <family val="2"/>
    </font>
    <font>
      <b/>
      <strike/>
      <sz val="7"/>
      <name val="Arial"/>
      <family val="2"/>
    </font>
    <font>
      <sz val="7"/>
      <color indexed="8"/>
      <name val="Arial"/>
      <family val="2"/>
    </font>
    <font>
      <sz val="8"/>
      <name val="Arial"/>
      <family val="2"/>
    </font>
    <font>
      <b/>
      <sz val="12"/>
      <name val="Arial"/>
      <family val="2"/>
    </font>
    <font>
      <sz val="9"/>
      <color indexed="12"/>
      <name val="Arial"/>
      <family val="2"/>
    </font>
    <font>
      <i/>
      <sz val="10"/>
      <name val="Arial"/>
      <family val="1"/>
    </font>
    <font>
      <sz val="9"/>
      <name val="Aptos Narrow"/>
      <family val="2"/>
      <scheme val="minor"/>
    </font>
    <font>
      <sz val="11"/>
      <color rgb="FF000000"/>
      <name val="Aptos Narrow"/>
      <family val="2"/>
      <scheme val="minor"/>
    </font>
    <font>
      <b/>
      <sz val="10"/>
      <color rgb="FFFF0000"/>
      <name val="Arial"/>
      <family val="1"/>
    </font>
    <font>
      <sz val="10"/>
      <color rgb="FFFF0000"/>
      <name val="Arial"/>
      <family val="1"/>
    </font>
    <font>
      <sz val="8"/>
      <name val="Arial"/>
      <family val="1"/>
    </font>
  </fonts>
  <fills count="20">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2F2F2"/>
      </patternFill>
    </fill>
    <fill>
      <patternFill patternType="solid">
        <fgColor theme="0" tint="-0.249977111117893"/>
        <bgColor rgb="FFFFFFFF"/>
      </patternFill>
    </fill>
    <fill>
      <patternFill patternType="solid">
        <fgColor theme="0" tint="-0.249977111117893"/>
        <bgColor indexed="64"/>
      </patternFill>
    </fill>
    <fill>
      <patternFill patternType="solid">
        <fgColor rgb="FFBFBFBF"/>
        <bgColor rgb="FFD8ECF6"/>
      </patternFill>
    </fill>
    <fill>
      <patternFill patternType="solid">
        <fgColor theme="0" tint="-4.9989318521683403E-2"/>
        <bgColor rgb="FFD8ECF6"/>
      </patternFill>
    </fill>
    <fill>
      <patternFill patternType="solid">
        <fgColor theme="0" tint="-0.14999847407452621"/>
        <bgColor indexed="64"/>
      </patternFill>
    </fill>
    <fill>
      <patternFill patternType="solid">
        <fgColor indexed="22"/>
        <bgColor indexed="64"/>
      </patternFill>
    </fill>
    <fill>
      <patternFill patternType="solid">
        <fgColor rgb="FFFFFFFF"/>
      </patternFill>
    </fill>
    <fill>
      <patternFill patternType="gray125">
        <bgColor rgb="FFFFFFFF"/>
      </patternFill>
    </fill>
    <fill>
      <patternFill patternType="solid">
        <fgColor theme="0" tint="-0.14999847407452621"/>
        <bgColor rgb="FFD8ECF6"/>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rgb="FFD8ECF6"/>
      </patternFill>
    </fill>
  </fills>
  <borders count="69">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hair">
        <color indexed="64"/>
      </right>
      <top style="hair">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diagonal/>
    </border>
    <border>
      <left/>
      <right/>
      <top style="hair">
        <color indexed="64"/>
      </top>
      <bottom style="medium">
        <color indexed="64"/>
      </bottom>
      <diagonal/>
    </border>
    <border>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thin">
        <color rgb="FFCCCCCC"/>
      </left>
      <right style="thin">
        <color rgb="FFCCCCCC"/>
      </right>
      <top style="thin">
        <color rgb="FFCCCCCC"/>
      </top>
      <bottom/>
      <diagonal/>
    </border>
  </borders>
  <cellStyleXfs count="5">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23" fillId="0" borderId="0"/>
  </cellStyleXfs>
  <cellXfs count="414">
    <xf numFmtId="0" fontId="0" fillId="0" borderId="0" xfId="0"/>
    <xf numFmtId="0" fontId="3" fillId="2" borderId="0" xfId="0" applyFont="1" applyFill="1" applyAlignment="1">
      <alignment horizontal="left" vertical="center" wrapText="1"/>
    </xf>
    <xf numFmtId="0" fontId="5" fillId="0" borderId="0" xfId="0" applyFont="1" applyAlignment="1">
      <alignment vertical="center"/>
    </xf>
    <xf numFmtId="0" fontId="3" fillId="6" borderId="0" xfId="0" applyFont="1" applyFill="1" applyAlignment="1">
      <alignment horizontal="left" vertical="center" wrapText="1"/>
    </xf>
    <xf numFmtId="0" fontId="3" fillId="5" borderId="3" xfId="0" applyFont="1" applyFill="1" applyBorder="1" applyAlignment="1">
      <alignment horizontal="center" vertical="center" wrapText="1"/>
    </xf>
    <xf numFmtId="0" fontId="7" fillId="7" borderId="0" xfId="0" applyFont="1" applyFill="1" applyAlignment="1">
      <alignment vertical="top"/>
    </xf>
    <xf numFmtId="0" fontId="8" fillId="7" borderId="0" xfId="0" applyFont="1" applyFill="1" applyAlignment="1">
      <alignment horizontal="left" vertical="top"/>
    </xf>
    <xf numFmtId="0" fontId="8" fillId="7" borderId="0" xfId="0" applyFont="1" applyFill="1" applyAlignment="1">
      <alignment horizontal="center" vertical="top" wrapText="1"/>
    </xf>
    <xf numFmtId="0" fontId="9" fillId="7" borderId="0" xfId="0" applyFont="1" applyFill="1" applyAlignment="1">
      <alignment vertical="top" wrapText="1"/>
    </xf>
    <xf numFmtId="0" fontId="10" fillId="7" borderId="0" xfId="0" applyFont="1" applyFill="1" applyAlignment="1">
      <alignment vertical="top"/>
    </xf>
    <xf numFmtId="0" fontId="11" fillId="7" borderId="0" xfId="0" applyFont="1" applyFill="1" applyAlignment="1">
      <alignment vertical="top" wrapText="1"/>
    </xf>
    <xf numFmtId="0" fontId="12" fillId="0" borderId="0" xfId="0" applyFont="1"/>
    <xf numFmtId="0" fontId="10" fillId="7" borderId="0" xfId="0" applyFont="1" applyFill="1" applyAlignment="1">
      <alignment horizontal="right" vertical="top"/>
    </xf>
    <xf numFmtId="0" fontId="10" fillId="7" borderId="0" xfId="0" applyFont="1" applyFill="1" applyAlignment="1">
      <alignment horizontal="left" vertical="top"/>
    </xf>
    <xf numFmtId="0" fontId="10" fillId="7" borderId="0" xfId="0" applyFont="1" applyFill="1" applyAlignment="1">
      <alignment horizontal="center" vertical="top" wrapText="1"/>
    </xf>
    <xf numFmtId="0" fontId="13" fillId="7" borderId="0" xfId="0" applyFont="1" applyFill="1" applyAlignment="1">
      <alignment vertical="top"/>
    </xf>
    <xf numFmtId="0" fontId="12" fillId="7" borderId="0" xfId="0" applyFont="1" applyFill="1"/>
    <xf numFmtId="0" fontId="13" fillId="7" borderId="0" xfId="0" applyFont="1" applyFill="1" applyAlignment="1">
      <alignment horizontal="left" vertical="top"/>
    </xf>
    <xf numFmtId="0" fontId="11" fillId="7" borderId="0" xfId="0" applyFont="1" applyFill="1" applyAlignment="1">
      <alignment horizontal="right" vertical="top" wrapText="1"/>
    </xf>
    <xf numFmtId="0" fontId="2" fillId="10" borderId="4" xfId="0" applyFont="1" applyFill="1" applyBorder="1" applyAlignment="1">
      <alignment horizontal="left" vertical="center" wrapText="1"/>
    </xf>
    <xf numFmtId="0" fontId="2" fillId="10" borderId="5" xfId="0" applyFont="1" applyFill="1" applyBorder="1" applyAlignment="1">
      <alignment horizontal="right" vertical="center" wrapText="1"/>
    </xf>
    <xf numFmtId="4" fontId="2" fillId="10" borderId="6" xfId="0" applyNumberFormat="1" applyFont="1" applyFill="1" applyBorder="1" applyAlignment="1">
      <alignment horizontal="right" vertical="center" wrapText="1"/>
    </xf>
    <xf numFmtId="0" fontId="2" fillId="11" borderId="4" xfId="0" applyFont="1" applyFill="1" applyBorder="1" applyAlignment="1">
      <alignment horizontal="left" vertical="center" wrapText="1"/>
    </xf>
    <xf numFmtId="0" fontId="2" fillId="11" borderId="5" xfId="0" applyFont="1" applyFill="1" applyBorder="1" applyAlignment="1">
      <alignment horizontal="right" vertical="center" wrapText="1"/>
    </xf>
    <xf numFmtId="4" fontId="2" fillId="11" borderId="6" xfId="0" applyNumberFormat="1" applyFont="1" applyFill="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right" vertical="center" wrapText="1"/>
    </xf>
    <xf numFmtId="4" fontId="4" fillId="0" borderId="10" xfId="0" applyNumberFormat="1" applyFont="1" applyBorder="1" applyAlignment="1">
      <alignment horizontal="right" vertical="center" wrapText="1"/>
    </xf>
    <xf numFmtId="0" fontId="14" fillId="0" borderId="12" xfId="0" applyFont="1" applyBorder="1" applyAlignment="1">
      <alignment horizontal="center" vertical="top"/>
    </xf>
    <xf numFmtId="0" fontId="14" fillId="0" borderId="13" xfId="0" applyFont="1" applyBorder="1"/>
    <xf numFmtId="0" fontId="14" fillId="0" borderId="13" xfId="0" applyFont="1" applyBorder="1" applyAlignment="1">
      <alignment horizontal="center"/>
    </xf>
    <xf numFmtId="0" fontId="14" fillId="0" borderId="14" xfId="0" applyFont="1" applyBorder="1" applyAlignment="1">
      <alignment horizontal="center"/>
    </xf>
    <xf numFmtId="164" fontId="14" fillId="0" borderId="12" xfId="0" applyNumberFormat="1" applyFont="1" applyBorder="1"/>
    <xf numFmtId="164" fontId="14" fillId="0" borderId="13" xfId="0" applyNumberFormat="1" applyFont="1" applyBorder="1" applyAlignment="1">
      <alignment horizontal="center"/>
    </xf>
    <xf numFmtId="164" fontId="14" fillId="0" borderId="13" xfId="0" applyNumberFormat="1" applyFont="1" applyBorder="1"/>
    <xf numFmtId="164" fontId="14" fillId="0" borderId="15" xfId="0" applyNumberFormat="1" applyFont="1" applyBorder="1"/>
    <xf numFmtId="0" fontId="14" fillId="0" borderId="0" xfId="0" applyFont="1"/>
    <xf numFmtId="164" fontId="15" fillId="0" borderId="0" xfId="0" applyNumberFormat="1" applyFont="1"/>
    <xf numFmtId="0" fontId="14" fillId="0" borderId="16" xfId="0" applyFont="1" applyBorder="1" applyAlignment="1">
      <alignment horizontal="center" vertical="top"/>
    </xf>
    <xf numFmtId="0" fontId="14" fillId="0" borderId="17" xfId="0" applyFont="1" applyBorder="1"/>
    <xf numFmtId="0" fontId="14" fillId="0" borderId="17" xfId="0" applyFont="1" applyBorder="1" applyAlignment="1">
      <alignment horizontal="center"/>
    </xf>
    <xf numFmtId="0" fontId="14" fillId="0" borderId="18" xfId="0" applyFont="1" applyBorder="1" applyAlignment="1">
      <alignment horizontal="center"/>
    </xf>
    <xf numFmtId="164" fontId="14" fillId="0" borderId="19" xfId="0" applyNumberFormat="1" applyFont="1" applyBorder="1" applyAlignment="1">
      <alignment horizontal="left"/>
    </xf>
    <xf numFmtId="164" fontId="14" fillId="0" borderId="18" xfId="0" applyNumberFormat="1" applyFont="1" applyBorder="1"/>
    <xf numFmtId="164" fontId="14" fillId="0" borderId="20" xfId="0" applyNumberFormat="1" applyFont="1" applyBorder="1"/>
    <xf numFmtId="164" fontId="14" fillId="0" borderId="18" xfId="0" applyNumberFormat="1" applyFont="1" applyBorder="1" applyAlignment="1">
      <alignment horizontal="left"/>
    </xf>
    <xf numFmtId="164" fontId="15" fillId="0" borderId="0" xfId="0" applyNumberFormat="1" applyFont="1" applyAlignment="1">
      <alignment horizontal="centerContinuous"/>
    </xf>
    <xf numFmtId="0" fontId="14" fillId="0" borderId="21" xfId="0" applyFont="1" applyBorder="1" applyAlignment="1">
      <alignment horizontal="center"/>
    </xf>
    <xf numFmtId="0" fontId="14" fillId="0" borderId="22" xfId="0" applyFont="1" applyBorder="1" applyAlignment="1">
      <alignment horizontal="center"/>
    </xf>
    <xf numFmtId="164" fontId="14" fillId="0" borderId="16" xfId="0" applyNumberFormat="1" applyFont="1" applyBorder="1" applyAlignment="1">
      <alignment horizontal="left"/>
    </xf>
    <xf numFmtId="164" fontId="14" fillId="0" borderId="17" xfId="0" applyNumberFormat="1" applyFont="1" applyBorder="1" applyAlignment="1">
      <alignment horizontal="center" vertical="center" wrapText="1"/>
    </xf>
    <xf numFmtId="164" fontId="14" fillId="0" borderId="17" xfId="0" applyNumberFormat="1" applyFont="1" applyBorder="1" applyAlignment="1">
      <alignment horizontal="left"/>
    </xf>
    <xf numFmtId="164" fontId="14" fillId="0" borderId="23" xfId="0" applyNumberFormat="1" applyFont="1" applyBorder="1" applyAlignment="1">
      <alignment horizontal="center" vertical="center" wrapText="1"/>
    </xf>
    <xf numFmtId="0" fontId="14" fillId="0" borderId="24" xfId="0" applyFont="1" applyBorder="1" applyAlignment="1">
      <alignment horizontal="center" vertical="top" wrapText="1"/>
    </xf>
    <xf numFmtId="0" fontId="14" fillId="0" borderId="25" xfId="0" applyFont="1" applyBorder="1" applyAlignment="1">
      <alignment vertical="center" wrapText="1"/>
    </xf>
    <xf numFmtId="164" fontId="14" fillId="0" borderId="26" xfId="0" applyNumberFormat="1" applyFont="1" applyBorder="1" applyAlignment="1">
      <alignment horizontal="center" vertical="center" wrapText="1"/>
    </xf>
    <xf numFmtId="164" fontId="14" fillId="0" borderId="25" xfId="0" applyNumberFormat="1" applyFont="1" applyBorder="1" applyAlignment="1">
      <alignment horizontal="center" vertical="center" wrapText="1"/>
    </xf>
    <xf numFmtId="164" fontId="14" fillId="0" borderId="27" xfId="0" applyNumberFormat="1" applyFont="1" applyBorder="1" applyAlignment="1">
      <alignment horizontal="center" vertical="center" wrapText="1"/>
    </xf>
    <xf numFmtId="164" fontId="14" fillId="0" borderId="24" xfId="0" applyNumberFormat="1" applyFont="1" applyBorder="1" applyAlignment="1">
      <alignment horizontal="center" vertical="center" wrapText="1"/>
    </xf>
    <xf numFmtId="164" fontId="16" fillId="0" borderId="26" xfId="0" applyNumberFormat="1" applyFont="1" applyBorder="1" applyAlignment="1">
      <alignment horizontal="center" vertical="center" wrapText="1"/>
    </xf>
    <xf numFmtId="0" fontId="14" fillId="0" borderId="28" xfId="0" applyFont="1" applyBorder="1" applyAlignment="1">
      <alignment horizontal="center" vertical="top" wrapText="1"/>
    </xf>
    <xf numFmtId="0" fontId="14" fillId="0" borderId="29" xfId="0" applyFont="1" applyBorder="1" applyAlignment="1">
      <alignment vertical="center" wrapText="1"/>
    </xf>
    <xf numFmtId="164" fontId="14" fillId="0" borderId="30" xfId="0" applyNumberFormat="1" applyFont="1" applyBorder="1" applyAlignment="1">
      <alignment horizontal="center" vertical="center" wrapText="1"/>
    </xf>
    <xf numFmtId="164" fontId="14" fillId="0" borderId="29" xfId="0" applyNumberFormat="1" applyFont="1" applyBorder="1" applyAlignment="1">
      <alignment horizontal="center" vertical="center" wrapText="1"/>
    </xf>
    <xf numFmtId="164" fontId="14" fillId="0" borderId="31" xfId="0" applyNumberFormat="1" applyFont="1" applyBorder="1" applyAlignment="1">
      <alignment horizontal="center" vertical="center" wrapText="1"/>
    </xf>
    <xf numFmtId="164" fontId="14" fillId="0" borderId="28" xfId="0" applyNumberFormat="1" applyFont="1" applyBorder="1" applyAlignment="1">
      <alignment horizontal="center" vertical="center" wrapText="1"/>
    </xf>
    <xf numFmtId="164" fontId="16" fillId="0" borderId="30" xfId="0" applyNumberFormat="1" applyFont="1" applyBorder="1" applyAlignment="1">
      <alignment horizontal="center" vertical="center" wrapText="1"/>
    </xf>
    <xf numFmtId="0" fontId="14" fillId="0" borderId="32" xfId="0" applyFont="1" applyBorder="1" applyAlignment="1">
      <alignment horizontal="center" vertical="top" wrapText="1"/>
    </xf>
    <xf numFmtId="0" fontId="15" fillId="0" borderId="33" xfId="0" applyFont="1" applyBorder="1" applyAlignment="1">
      <alignment horizontal="left" vertical="top" wrapText="1"/>
    </xf>
    <xf numFmtId="164" fontId="15" fillId="0" borderId="33" xfId="0" applyNumberFormat="1" applyFont="1" applyBorder="1" applyAlignment="1">
      <alignment vertical="center" wrapText="1"/>
    </xf>
    <xf numFmtId="164" fontId="15" fillId="0" borderId="34" xfId="0" applyNumberFormat="1" applyFont="1" applyBorder="1" applyAlignment="1">
      <alignment vertical="center" wrapText="1"/>
    </xf>
    <xf numFmtId="164" fontId="15" fillId="0" borderId="12" xfId="0" applyNumberFormat="1" applyFont="1" applyBorder="1" applyAlignment="1">
      <alignment vertical="center" wrapText="1"/>
    </xf>
    <xf numFmtId="10" fontId="15" fillId="0" borderId="13" xfId="3" applyNumberFormat="1" applyFont="1" applyBorder="1" applyAlignment="1">
      <alignment horizontal="center" vertical="center" wrapText="1"/>
    </xf>
    <xf numFmtId="164" fontId="15" fillId="0" borderId="13" xfId="0" applyNumberFormat="1" applyFont="1" applyBorder="1" applyAlignment="1">
      <alignment vertical="center" wrapText="1"/>
    </xf>
    <xf numFmtId="10" fontId="15" fillId="0" borderId="15" xfId="3" applyNumberFormat="1" applyFont="1" applyBorder="1" applyAlignment="1">
      <alignment vertical="center" wrapText="1"/>
    </xf>
    <xf numFmtId="164" fontId="15" fillId="0" borderId="35" xfId="0" applyNumberFormat="1" applyFont="1" applyBorder="1" applyAlignment="1">
      <alignment vertical="center" wrapText="1"/>
    </xf>
    <xf numFmtId="10" fontId="15" fillId="0" borderId="13" xfId="3" applyNumberFormat="1" applyFont="1" applyBorder="1" applyAlignment="1">
      <alignment vertical="center" wrapText="1"/>
    </xf>
    <xf numFmtId="10" fontId="15" fillId="0" borderId="33" xfId="3" applyNumberFormat="1" applyFont="1" applyBorder="1" applyAlignment="1">
      <alignment vertical="center" wrapText="1"/>
    </xf>
    <xf numFmtId="164" fontId="15" fillId="0" borderId="32" xfId="0" applyNumberFormat="1" applyFont="1" applyBorder="1" applyAlignment="1">
      <alignment vertical="center" wrapText="1"/>
    </xf>
    <xf numFmtId="10" fontId="15" fillId="0" borderId="0" xfId="3" applyNumberFormat="1" applyFont="1"/>
    <xf numFmtId="0" fontId="14" fillId="12" borderId="16" xfId="0" applyFont="1" applyFill="1" applyBorder="1" applyAlignment="1">
      <alignment horizontal="center" vertical="top"/>
    </xf>
    <xf numFmtId="0" fontId="15" fillId="12" borderId="33" xfId="0" applyFont="1" applyFill="1" applyBorder="1" applyAlignment="1">
      <alignment horizontal="left" vertical="top" wrapText="1"/>
    </xf>
    <xf numFmtId="4" fontId="15" fillId="12" borderId="17" xfId="0" applyNumberFormat="1" applyFont="1" applyFill="1" applyBorder="1" applyAlignment="1">
      <alignment horizontal="right" vertical="top"/>
    </xf>
    <xf numFmtId="4" fontId="15" fillId="12" borderId="37" xfId="0" applyNumberFormat="1" applyFont="1" applyFill="1" applyBorder="1" applyAlignment="1">
      <alignment horizontal="right" vertical="top"/>
    </xf>
    <xf numFmtId="164" fontId="15" fillId="12" borderId="16" xfId="0" applyNumberFormat="1" applyFont="1" applyFill="1" applyBorder="1" applyAlignment="1">
      <alignment vertical="center" wrapText="1"/>
    </xf>
    <xf numFmtId="10" fontId="15" fillId="12" borderId="17" xfId="3" applyNumberFormat="1" applyFont="1" applyFill="1" applyBorder="1" applyAlignment="1">
      <alignment horizontal="center" vertical="top"/>
    </xf>
    <xf numFmtId="164" fontId="15" fillId="12" borderId="17" xfId="0" applyNumberFormat="1" applyFont="1" applyFill="1" applyBorder="1" applyAlignment="1">
      <alignment vertical="center" wrapText="1"/>
    </xf>
    <xf numFmtId="10" fontId="15" fillId="12" borderId="23" xfId="3" applyNumberFormat="1" applyFont="1" applyFill="1" applyBorder="1" applyAlignment="1">
      <alignment horizontal="right" vertical="top"/>
    </xf>
    <xf numFmtId="164" fontId="15" fillId="12" borderId="38" xfId="0" applyNumberFormat="1" applyFont="1" applyFill="1" applyBorder="1" applyAlignment="1">
      <alignment vertical="center" wrapText="1"/>
    </xf>
    <xf numFmtId="10" fontId="15" fillId="12" borderId="17" xfId="3" applyNumberFormat="1" applyFont="1" applyFill="1" applyBorder="1" applyAlignment="1">
      <alignment horizontal="right" vertical="top"/>
    </xf>
    <xf numFmtId="0" fontId="14" fillId="12" borderId="0" xfId="0" applyFont="1" applyFill="1"/>
    <xf numFmtId="10" fontId="15" fillId="12" borderId="0" xfId="3" applyNumberFormat="1" applyFont="1" applyFill="1"/>
    <xf numFmtId="4" fontId="15" fillId="0" borderId="17" xfId="0" applyNumberFormat="1" applyFont="1" applyBorder="1" applyAlignment="1">
      <alignment horizontal="right" vertical="top"/>
    </xf>
    <xf numFmtId="4" fontId="15" fillId="0" borderId="37" xfId="0" applyNumberFormat="1" applyFont="1" applyBorder="1" applyAlignment="1">
      <alignment horizontal="right" vertical="top"/>
    </xf>
    <xf numFmtId="164" fontId="15" fillId="0" borderId="16" xfId="0" applyNumberFormat="1" applyFont="1" applyBorder="1" applyAlignment="1">
      <alignment vertical="center" wrapText="1"/>
    </xf>
    <xf numFmtId="10" fontId="15" fillId="0" borderId="17" xfId="3" applyNumberFormat="1" applyFont="1" applyFill="1" applyBorder="1" applyAlignment="1">
      <alignment horizontal="center" vertical="top"/>
    </xf>
    <xf numFmtId="164" fontId="15" fillId="0" borderId="17" xfId="0" applyNumberFormat="1" applyFont="1" applyBorder="1" applyAlignment="1">
      <alignment vertical="center" wrapText="1"/>
    </xf>
    <xf numFmtId="10" fontId="15" fillId="0" borderId="23" xfId="3" applyNumberFormat="1" applyFont="1" applyFill="1" applyBorder="1" applyAlignment="1">
      <alignment horizontal="right" vertical="top"/>
    </xf>
    <xf numFmtId="164" fontId="15" fillId="0" borderId="38" xfId="0" applyNumberFormat="1" applyFont="1" applyBorder="1" applyAlignment="1">
      <alignment vertical="center" wrapText="1"/>
    </xf>
    <xf numFmtId="10" fontId="15" fillId="0" borderId="17" xfId="3" applyNumberFormat="1" applyFont="1" applyFill="1" applyBorder="1" applyAlignment="1">
      <alignment horizontal="right" vertical="top"/>
    </xf>
    <xf numFmtId="0" fontId="15" fillId="0" borderId="0" xfId="0" applyFont="1"/>
    <xf numFmtId="0" fontId="15" fillId="12" borderId="0" xfId="0" applyFont="1" applyFill="1"/>
    <xf numFmtId="10" fontId="15" fillId="0" borderId="0" xfId="3" applyNumberFormat="1" applyFont="1" applyFill="1"/>
    <xf numFmtId="0" fontId="17" fillId="0" borderId="33" xfId="0" applyFont="1" applyBorder="1" applyAlignment="1">
      <alignment horizontal="left" vertical="top" wrapText="1"/>
    </xf>
    <xf numFmtId="4" fontId="17" fillId="0" borderId="17" xfId="0" applyNumberFormat="1" applyFont="1" applyBorder="1" applyAlignment="1">
      <alignment horizontal="right" vertical="top"/>
    </xf>
    <xf numFmtId="10" fontId="17" fillId="0" borderId="17" xfId="3" applyNumberFormat="1" applyFont="1" applyFill="1" applyBorder="1" applyAlignment="1">
      <alignment horizontal="center" vertical="top"/>
    </xf>
    <xf numFmtId="10" fontId="17" fillId="0" borderId="17" xfId="3" applyNumberFormat="1" applyFont="1" applyFill="1" applyBorder="1" applyAlignment="1">
      <alignment horizontal="right" vertical="top"/>
    </xf>
    <xf numFmtId="10" fontId="17" fillId="0" borderId="23" xfId="3" applyNumberFormat="1" applyFont="1" applyFill="1" applyBorder="1" applyAlignment="1">
      <alignment horizontal="right" vertical="top"/>
    </xf>
    <xf numFmtId="0" fontId="14" fillId="0" borderId="16" xfId="0" applyFont="1" applyBorder="1" applyAlignment="1">
      <alignment vertical="top"/>
    </xf>
    <xf numFmtId="0" fontId="14" fillId="13" borderId="17" xfId="0" applyFont="1" applyFill="1" applyBorder="1"/>
    <xf numFmtId="164" fontId="14" fillId="13" borderId="37" xfId="0" applyNumberFormat="1" applyFont="1" applyFill="1" applyBorder="1" applyAlignment="1">
      <alignment horizontal="right"/>
    </xf>
    <xf numFmtId="164" fontId="14" fillId="13" borderId="18" xfId="0" applyNumberFormat="1" applyFont="1" applyFill="1" applyBorder="1" applyAlignment="1">
      <alignment horizontal="center"/>
    </xf>
    <xf numFmtId="4" fontId="17" fillId="0" borderId="16" xfId="0" applyNumberFormat="1" applyFont="1" applyBorder="1" applyAlignment="1">
      <alignment horizontal="right" vertical="top"/>
    </xf>
    <xf numFmtId="4" fontId="17" fillId="0" borderId="17" xfId="0" applyNumberFormat="1" applyFont="1" applyBorder="1" applyAlignment="1">
      <alignment horizontal="center" vertical="top"/>
    </xf>
    <xf numFmtId="4" fontId="17" fillId="0" borderId="23" xfId="0" applyNumberFormat="1" applyFont="1" applyBorder="1" applyAlignment="1">
      <alignment horizontal="right" vertical="top"/>
    </xf>
    <xf numFmtId="4" fontId="17" fillId="0" borderId="38" xfId="0" applyNumberFormat="1" applyFont="1" applyBorder="1" applyAlignment="1">
      <alignment horizontal="right" vertical="top"/>
    </xf>
    <xf numFmtId="4" fontId="17" fillId="0" borderId="37" xfId="0" applyNumberFormat="1" applyFont="1" applyBorder="1" applyAlignment="1">
      <alignment horizontal="right" vertical="top"/>
    </xf>
    <xf numFmtId="0" fontId="15" fillId="0" borderId="16" xfId="0" applyFont="1" applyBorder="1" applyAlignment="1">
      <alignment vertical="top"/>
    </xf>
    <xf numFmtId="0" fontId="15" fillId="0" borderId="37" xfId="0" applyFont="1" applyBorder="1" applyAlignment="1">
      <alignment horizontal="center"/>
    </xf>
    <xf numFmtId="0" fontId="15" fillId="0" borderId="18" xfId="0" applyFont="1" applyBorder="1" applyAlignment="1">
      <alignment horizontal="center"/>
    </xf>
    <xf numFmtId="164" fontId="15" fillId="0" borderId="16" xfId="0" applyNumberFormat="1" applyFont="1" applyBorder="1"/>
    <xf numFmtId="164" fontId="15" fillId="0" borderId="17" xfId="0" applyNumberFormat="1" applyFont="1" applyBorder="1" applyAlignment="1">
      <alignment horizontal="center"/>
    </xf>
    <xf numFmtId="164" fontId="14" fillId="0" borderId="17" xfId="0" applyNumberFormat="1" applyFont="1" applyBorder="1"/>
    <xf numFmtId="10" fontId="14" fillId="0" borderId="23" xfId="3" applyNumberFormat="1" applyFont="1" applyFill="1" applyBorder="1"/>
    <xf numFmtId="164" fontId="15" fillId="0" borderId="38" xfId="0" applyNumberFormat="1" applyFont="1" applyBorder="1"/>
    <xf numFmtId="164" fontId="15" fillId="0" borderId="17" xfId="0" applyNumberFormat="1" applyFont="1" applyBorder="1"/>
    <xf numFmtId="10" fontId="14" fillId="0" borderId="37" xfId="3" applyNumberFormat="1" applyFont="1" applyFill="1" applyBorder="1"/>
    <xf numFmtId="164" fontId="14" fillId="13" borderId="16" xfId="0" applyNumberFormat="1" applyFont="1" applyFill="1" applyBorder="1"/>
    <xf numFmtId="10" fontId="14" fillId="13" borderId="17" xfId="3" applyNumberFormat="1" applyFont="1" applyFill="1" applyBorder="1" applyAlignment="1">
      <alignment horizontal="center"/>
    </xf>
    <xf numFmtId="164" fontId="15" fillId="0" borderId="23" xfId="0" applyNumberFormat="1" applyFont="1" applyBorder="1"/>
    <xf numFmtId="164" fontId="14" fillId="13" borderId="38" xfId="0" applyNumberFormat="1" applyFont="1" applyFill="1" applyBorder="1"/>
    <xf numFmtId="10" fontId="14" fillId="13" borderId="17" xfId="3" applyNumberFormat="1" applyFont="1" applyFill="1" applyBorder="1"/>
    <xf numFmtId="164" fontId="15" fillId="0" borderId="37" xfId="0" applyNumberFormat="1" applyFont="1" applyBorder="1"/>
    <xf numFmtId="164" fontId="14" fillId="13" borderId="17" xfId="0" applyNumberFormat="1" applyFont="1" applyFill="1" applyBorder="1"/>
    <xf numFmtId="10" fontId="14" fillId="13" borderId="23" xfId="3" applyNumberFormat="1" applyFont="1" applyFill="1" applyBorder="1"/>
    <xf numFmtId="10" fontId="14" fillId="13" borderId="37" xfId="3" applyNumberFormat="1" applyFont="1" applyFill="1" applyBorder="1"/>
    <xf numFmtId="164" fontId="15" fillId="0" borderId="37" xfId="0" applyNumberFormat="1" applyFont="1" applyBorder="1" applyAlignment="1">
      <alignment horizontal="center"/>
    </xf>
    <xf numFmtId="0" fontId="15" fillId="0" borderId="39" xfId="0" applyFont="1" applyBorder="1" applyAlignment="1">
      <alignment vertical="top"/>
    </xf>
    <xf numFmtId="0" fontId="14" fillId="0" borderId="21" xfId="0" applyFont="1" applyBorder="1"/>
    <xf numFmtId="0" fontId="15" fillId="0" borderId="40" xfId="0" applyFont="1" applyBorder="1" applyAlignment="1">
      <alignment horizontal="center"/>
    </xf>
    <xf numFmtId="0" fontId="15" fillId="0" borderId="41" xfId="0" applyFont="1" applyBorder="1" applyAlignment="1">
      <alignment horizontal="center"/>
    </xf>
    <xf numFmtId="164" fontId="15" fillId="0" borderId="39" xfId="0" applyNumberFormat="1" applyFont="1" applyBorder="1"/>
    <xf numFmtId="164" fontId="15" fillId="0" borderId="21" xfId="0" applyNumberFormat="1" applyFont="1" applyBorder="1" applyAlignment="1">
      <alignment horizontal="center"/>
    </xf>
    <xf numFmtId="164" fontId="14" fillId="0" borderId="21" xfId="0" applyNumberFormat="1" applyFont="1" applyBorder="1"/>
    <xf numFmtId="10" fontId="14" fillId="0" borderId="42" xfId="3" applyNumberFormat="1" applyFont="1" applyFill="1" applyBorder="1"/>
    <xf numFmtId="164" fontId="15" fillId="0" borderId="22" xfId="0" applyNumberFormat="1" applyFont="1" applyBorder="1"/>
    <xf numFmtId="164" fontId="15" fillId="0" borderId="21" xfId="0" applyNumberFormat="1" applyFont="1" applyBorder="1"/>
    <xf numFmtId="10" fontId="14" fillId="0" borderId="40" xfId="3" applyNumberFormat="1" applyFont="1" applyFill="1" applyBorder="1"/>
    <xf numFmtId="164" fontId="14" fillId="0" borderId="45" xfId="0" applyNumberFormat="1" applyFont="1" applyBorder="1" applyAlignment="1">
      <alignment horizontal="center" vertical="center" wrapText="1"/>
    </xf>
    <xf numFmtId="164" fontId="14" fillId="0" borderId="44" xfId="0" applyNumberFormat="1" applyFont="1" applyBorder="1" applyAlignment="1">
      <alignment horizontal="center" vertical="center" wrapText="1"/>
    </xf>
    <xf numFmtId="164" fontId="14" fillId="0" borderId="43" xfId="0" applyNumberFormat="1" applyFont="1" applyBorder="1" applyAlignment="1">
      <alignment horizontal="center" vertical="center" wrapText="1"/>
    </xf>
    <xf numFmtId="164" fontId="16" fillId="0" borderId="45" xfId="0" applyNumberFormat="1" applyFont="1" applyBorder="1" applyAlignment="1">
      <alignment horizontal="center" vertical="center" wrapText="1"/>
    </xf>
    <xf numFmtId="164" fontId="14" fillId="0" borderId="46" xfId="0" applyNumberFormat="1" applyFont="1" applyBorder="1" applyAlignment="1">
      <alignment horizontal="center" vertical="center" wrapText="1"/>
    </xf>
    <xf numFmtId="164" fontId="14" fillId="0" borderId="47" xfId="0" applyNumberFormat="1" applyFont="1" applyBorder="1" applyAlignment="1">
      <alignment horizontal="center" vertical="center" wrapText="1"/>
    </xf>
    <xf numFmtId="0" fontId="14" fillId="0" borderId="48" xfId="0" applyFont="1" applyBorder="1"/>
    <xf numFmtId="164" fontId="15" fillId="0" borderId="48" xfId="0" applyNumberFormat="1" applyFont="1" applyBorder="1"/>
    <xf numFmtId="0" fontId="14" fillId="12" borderId="49" xfId="0" applyFont="1" applyFill="1" applyBorder="1" applyAlignment="1">
      <alignment horizontal="center" vertical="top"/>
    </xf>
    <xf numFmtId="0" fontId="15" fillId="12" borderId="48" xfId="0" applyFont="1" applyFill="1" applyBorder="1" applyAlignment="1">
      <alignment horizontal="left" vertical="top" wrapText="1"/>
    </xf>
    <xf numFmtId="4" fontId="17" fillId="12" borderId="48" xfId="0" applyNumberFormat="1" applyFont="1" applyFill="1" applyBorder="1" applyAlignment="1">
      <alignment horizontal="right" vertical="top"/>
    </xf>
    <xf numFmtId="4" fontId="15" fillId="12" borderId="48" xfId="0" applyNumberFormat="1" applyFont="1" applyFill="1" applyBorder="1" applyAlignment="1">
      <alignment horizontal="right" vertical="top"/>
    </xf>
    <xf numFmtId="164" fontId="15" fillId="12" borderId="49" xfId="0" applyNumberFormat="1" applyFont="1" applyFill="1" applyBorder="1" applyAlignment="1">
      <alignment vertical="center" wrapText="1"/>
    </xf>
    <xf numFmtId="10" fontId="17" fillId="12" borderId="48" xfId="3" applyNumberFormat="1" applyFont="1" applyFill="1" applyBorder="1" applyAlignment="1">
      <alignment horizontal="center" vertical="top"/>
    </xf>
    <xf numFmtId="164" fontId="15" fillId="12" borderId="48" xfId="0" applyNumberFormat="1" applyFont="1" applyFill="1" applyBorder="1" applyAlignment="1">
      <alignment vertical="center" wrapText="1"/>
    </xf>
    <xf numFmtId="10" fontId="15" fillId="12" borderId="48" xfId="3" applyNumberFormat="1" applyFont="1" applyFill="1" applyBorder="1" applyAlignment="1">
      <alignment horizontal="right" vertical="top"/>
    </xf>
    <xf numFmtId="10" fontId="17" fillId="12" borderId="48" xfId="3" applyNumberFormat="1" applyFont="1" applyFill="1" applyBorder="1" applyAlignment="1">
      <alignment horizontal="right" vertical="top"/>
    </xf>
    <xf numFmtId="10" fontId="15" fillId="12" borderId="50" xfId="3" applyNumberFormat="1" applyFont="1" applyFill="1" applyBorder="1" applyAlignment="1">
      <alignment horizontal="right" vertical="top"/>
    </xf>
    <xf numFmtId="10" fontId="17" fillId="12" borderId="17" xfId="3" applyNumberFormat="1" applyFont="1" applyFill="1" applyBorder="1" applyAlignment="1">
      <alignment horizontal="right" vertical="top"/>
    </xf>
    <xf numFmtId="10" fontId="15" fillId="12" borderId="0" xfId="3" applyNumberFormat="1" applyFont="1" applyFill="1" applyBorder="1"/>
    <xf numFmtId="0" fontId="14" fillId="0" borderId="51" xfId="0" applyFont="1" applyBorder="1" applyAlignment="1">
      <alignment horizontal="center" vertical="top"/>
    </xf>
    <xf numFmtId="0" fontId="17" fillId="0" borderId="0" xfId="0" applyFont="1" applyAlignment="1">
      <alignment horizontal="left" vertical="top" wrapText="1"/>
    </xf>
    <xf numFmtId="4" fontId="17" fillId="0" borderId="0" xfId="0" applyNumberFormat="1" applyFont="1" applyAlignment="1">
      <alignment horizontal="right" vertical="top"/>
    </xf>
    <xf numFmtId="4" fontId="15" fillId="0" borderId="0" xfId="0" applyNumberFormat="1" applyFont="1" applyAlignment="1">
      <alignment horizontal="right" vertical="top"/>
    </xf>
    <xf numFmtId="164" fontId="15" fillId="0" borderId="51" xfId="0" applyNumberFormat="1" applyFont="1" applyBorder="1" applyAlignment="1">
      <alignment vertical="center" wrapText="1"/>
    </xf>
    <xf numFmtId="10" fontId="17" fillId="0" borderId="0" xfId="3" applyNumberFormat="1" applyFont="1" applyFill="1" applyBorder="1" applyAlignment="1">
      <alignment horizontal="center" vertical="top"/>
    </xf>
    <xf numFmtId="164" fontId="15" fillId="0" borderId="0" xfId="0" applyNumberFormat="1" applyFont="1" applyAlignment="1">
      <alignment vertical="center" wrapText="1"/>
    </xf>
    <xf numFmtId="10" fontId="15" fillId="0" borderId="0" xfId="3" applyNumberFormat="1" applyFont="1" applyFill="1" applyBorder="1" applyAlignment="1">
      <alignment horizontal="right" vertical="top"/>
    </xf>
    <xf numFmtId="10" fontId="17" fillId="0" borderId="0" xfId="3" applyNumberFormat="1" applyFont="1" applyFill="1" applyBorder="1" applyAlignment="1">
      <alignment horizontal="right" vertical="top"/>
    </xf>
    <xf numFmtId="10" fontId="15" fillId="0" borderId="52" xfId="3" applyNumberFormat="1" applyFont="1" applyFill="1" applyBorder="1" applyAlignment="1">
      <alignment horizontal="right" vertical="top"/>
    </xf>
    <xf numFmtId="10" fontId="15" fillId="0" borderId="0" xfId="3" applyNumberFormat="1" applyFont="1" applyFill="1" applyBorder="1"/>
    <xf numFmtId="0" fontId="14" fillId="0" borderId="51" xfId="0" applyFont="1" applyBorder="1" applyAlignment="1">
      <alignment vertical="top"/>
    </xf>
    <xf numFmtId="0" fontId="14" fillId="13" borderId="0" xfId="0" applyFont="1" applyFill="1"/>
    <xf numFmtId="164" fontId="14" fillId="13" borderId="0" xfId="0" applyNumberFormat="1" applyFont="1" applyFill="1" applyAlignment="1">
      <alignment horizontal="right"/>
    </xf>
    <xf numFmtId="164" fontId="14" fillId="13" borderId="0" xfId="0" applyNumberFormat="1" applyFont="1" applyFill="1" applyAlignment="1">
      <alignment horizontal="center"/>
    </xf>
    <xf numFmtId="4" fontId="17" fillId="0" borderId="51" xfId="0" applyNumberFormat="1" applyFont="1" applyBorder="1" applyAlignment="1">
      <alignment horizontal="right" vertical="top"/>
    </xf>
    <xf numFmtId="4" fontId="17" fillId="0" borderId="0" xfId="0" applyNumberFormat="1" applyFont="1" applyAlignment="1">
      <alignment horizontal="center" vertical="top"/>
    </xf>
    <xf numFmtId="4" fontId="17" fillId="0" borderId="52" xfId="0" applyNumberFormat="1" applyFont="1" applyBorder="1" applyAlignment="1">
      <alignment horizontal="right" vertical="top"/>
    </xf>
    <xf numFmtId="0" fontId="15" fillId="0" borderId="51" xfId="0" applyFont="1" applyBorder="1" applyAlignment="1">
      <alignment vertical="top"/>
    </xf>
    <xf numFmtId="0" fontId="15" fillId="0" borderId="0" xfId="0" applyFont="1" applyAlignment="1">
      <alignment horizontal="center"/>
    </xf>
    <xf numFmtId="164" fontId="15" fillId="0" borderId="51" xfId="0" applyNumberFormat="1" applyFont="1" applyBorder="1"/>
    <xf numFmtId="164" fontId="15" fillId="0" borderId="0" xfId="0" applyNumberFormat="1" applyFont="1" applyAlignment="1">
      <alignment horizontal="center"/>
    </xf>
    <xf numFmtId="164" fontId="14" fillId="0" borderId="0" xfId="0" applyNumberFormat="1" applyFont="1"/>
    <xf numFmtId="10" fontId="14" fillId="0" borderId="0" xfId="3" applyNumberFormat="1" applyFont="1" applyFill="1" applyBorder="1"/>
    <xf numFmtId="10" fontId="14" fillId="0" borderId="52" xfId="3" applyNumberFormat="1" applyFont="1" applyFill="1" applyBorder="1"/>
    <xf numFmtId="164" fontId="14" fillId="13" borderId="51" xfId="0" applyNumberFormat="1" applyFont="1" applyFill="1" applyBorder="1"/>
    <xf numFmtId="10" fontId="14" fillId="13" borderId="0" xfId="3" applyNumberFormat="1" applyFont="1" applyFill="1" applyBorder="1" applyAlignment="1">
      <alignment horizontal="center"/>
    </xf>
    <xf numFmtId="10" fontId="14" fillId="13" borderId="0" xfId="3" applyNumberFormat="1" applyFont="1" applyFill="1" applyBorder="1"/>
    <xf numFmtId="164" fontId="15" fillId="0" borderId="52" xfId="0" applyNumberFormat="1" applyFont="1" applyBorder="1"/>
    <xf numFmtId="164" fontId="14" fillId="13" borderId="0" xfId="0" applyNumberFormat="1" applyFont="1" applyFill="1"/>
    <xf numFmtId="10" fontId="14" fillId="13" borderId="52" xfId="3" applyNumberFormat="1" applyFont="1" applyFill="1" applyBorder="1"/>
    <xf numFmtId="164" fontId="15" fillId="0" borderId="53" xfId="0" applyNumberFormat="1" applyFont="1" applyBorder="1"/>
    <xf numFmtId="164" fontId="15" fillId="0" borderId="26" xfId="0" applyNumberFormat="1" applyFont="1" applyBorder="1"/>
    <xf numFmtId="164" fontId="15" fillId="0" borderId="24" xfId="0" applyNumberFormat="1" applyFont="1" applyBorder="1"/>
    <xf numFmtId="0" fontId="15" fillId="0" borderId="54" xfId="0" applyFont="1" applyBorder="1"/>
    <xf numFmtId="164" fontId="15" fillId="0" borderId="54" xfId="0" applyNumberFormat="1" applyFont="1" applyBorder="1"/>
    <xf numFmtId="0" fontId="15" fillId="0" borderId="55" xfId="0" applyFont="1" applyBorder="1" applyAlignment="1">
      <alignment vertical="top"/>
    </xf>
    <xf numFmtId="0" fontId="14" fillId="0" borderId="54" xfId="0" applyFont="1" applyBorder="1"/>
    <xf numFmtId="0" fontId="15" fillId="0" borderId="54" xfId="0" applyFont="1" applyBorder="1" applyAlignment="1">
      <alignment horizontal="center"/>
    </xf>
    <xf numFmtId="164" fontId="15" fillId="0" borderId="55" xfId="0" applyNumberFormat="1" applyFont="1" applyBorder="1"/>
    <xf numFmtId="164" fontId="15" fillId="0" borderId="54" xfId="0" applyNumberFormat="1" applyFont="1" applyBorder="1" applyAlignment="1">
      <alignment horizontal="center"/>
    </xf>
    <xf numFmtId="164" fontId="14" fillId="0" borderId="54" xfId="0" applyNumberFormat="1" applyFont="1" applyBorder="1"/>
    <xf numFmtId="10" fontId="14" fillId="0" borderId="54" xfId="3" applyNumberFormat="1" applyFont="1" applyFill="1" applyBorder="1"/>
    <xf numFmtId="10" fontId="14" fillId="0" borderId="56" xfId="3" applyNumberFormat="1" applyFont="1" applyFill="1" applyBorder="1"/>
    <xf numFmtId="0" fontId="14" fillId="0" borderId="57" xfId="0" applyFont="1" applyBorder="1" applyAlignment="1">
      <alignment horizontal="center" vertical="top" wrapText="1"/>
    </xf>
    <xf numFmtId="0" fontId="14" fillId="0" borderId="58" xfId="0" applyFont="1" applyBorder="1" applyAlignment="1">
      <alignment vertical="center" wrapText="1"/>
    </xf>
    <xf numFmtId="164" fontId="14" fillId="0" borderId="59" xfId="0" applyNumberFormat="1" applyFont="1" applyBorder="1" applyAlignment="1">
      <alignment horizontal="center" vertical="center" wrapText="1"/>
    </xf>
    <xf numFmtId="164" fontId="14" fillId="0" borderId="58" xfId="0" applyNumberFormat="1" applyFont="1" applyBorder="1" applyAlignment="1">
      <alignment horizontal="center" vertical="center" wrapText="1"/>
    </xf>
    <xf numFmtId="164" fontId="14" fillId="0" borderId="57" xfId="0" applyNumberFormat="1" applyFont="1" applyBorder="1" applyAlignment="1">
      <alignment horizontal="center" vertical="center" wrapText="1"/>
    </xf>
    <xf numFmtId="164" fontId="16" fillId="0" borderId="59" xfId="0" applyNumberFormat="1" applyFont="1" applyBorder="1" applyAlignment="1">
      <alignment horizontal="center" vertical="center" wrapText="1"/>
    </xf>
    <xf numFmtId="164" fontId="14" fillId="0" borderId="60" xfId="0" applyNumberFormat="1" applyFont="1" applyBorder="1" applyAlignment="1">
      <alignment horizontal="center" vertical="center" wrapText="1"/>
    </xf>
    <xf numFmtId="164" fontId="14" fillId="0" borderId="61" xfId="0" applyNumberFormat="1" applyFont="1" applyBorder="1" applyAlignment="1">
      <alignment horizontal="center" vertical="center" wrapText="1"/>
    </xf>
    <xf numFmtId="0" fontId="15" fillId="0" borderId="57" xfId="0" applyFont="1" applyBorder="1" applyAlignment="1">
      <alignment vertical="top"/>
    </xf>
    <xf numFmtId="0" fontId="14" fillId="0" borderId="59" xfId="0" applyFont="1" applyBorder="1"/>
    <xf numFmtId="0" fontId="15" fillId="0" borderId="58" xfId="0" applyFont="1" applyBorder="1" applyAlignment="1">
      <alignment horizontal="center"/>
    </xf>
    <xf numFmtId="164" fontId="15" fillId="0" borderId="57" xfId="0" applyNumberFormat="1" applyFont="1" applyBorder="1"/>
    <xf numFmtId="164" fontId="15" fillId="0" borderId="59" xfId="0" applyNumberFormat="1" applyFont="1" applyBorder="1" applyAlignment="1">
      <alignment horizontal="center"/>
    </xf>
    <xf numFmtId="164" fontId="14" fillId="0" borderId="59" xfId="0" applyNumberFormat="1" applyFont="1" applyBorder="1"/>
    <xf numFmtId="10" fontId="14" fillId="0" borderId="60" xfId="3" applyNumberFormat="1" applyFont="1" applyFill="1" applyBorder="1"/>
    <xf numFmtId="164" fontId="15" fillId="0" borderId="61" xfId="0" applyNumberFormat="1" applyFont="1" applyBorder="1"/>
    <xf numFmtId="164" fontId="15" fillId="0" borderId="59" xfId="0" applyNumberFormat="1" applyFont="1" applyBorder="1"/>
    <xf numFmtId="10" fontId="14" fillId="0" borderId="58" xfId="3" applyNumberFormat="1" applyFont="1" applyFill="1" applyBorder="1"/>
    <xf numFmtId="164" fontId="14" fillId="0" borderId="39" xfId="0" applyNumberFormat="1" applyFont="1" applyBorder="1"/>
    <xf numFmtId="164" fontId="14" fillId="0" borderId="22" xfId="0" applyNumberFormat="1" applyFont="1" applyBorder="1"/>
    <xf numFmtId="0" fontId="15" fillId="0" borderId="24" xfId="0" applyFont="1" applyBorder="1" applyAlignment="1">
      <alignment horizontal="center" vertical="top"/>
    </xf>
    <xf numFmtId="0" fontId="15" fillId="0" borderId="26" xfId="0" applyFont="1" applyBorder="1"/>
    <xf numFmtId="0" fontId="15" fillId="0" borderId="25" xfId="0" applyFont="1" applyBorder="1" applyAlignment="1">
      <alignment horizontal="center"/>
    </xf>
    <xf numFmtId="0" fontId="15" fillId="0" borderId="62" xfId="0" applyFont="1" applyBorder="1" applyAlignment="1">
      <alignment horizontal="center"/>
    </xf>
    <xf numFmtId="164" fontId="15" fillId="0" borderId="26" xfId="0" applyNumberFormat="1" applyFont="1" applyBorder="1" applyAlignment="1">
      <alignment horizontal="center"/>
    </xf>
    <xf numFmtId="164" fontId="15" fillId="0" borderId="27" xfId="0" applyNumberFormat="1" applyFont="1" applyBorder="1"/>
    <xf numFmtId="164" fontId="15" fillId="0" borderId="25" xfId="0" applyNumberFormat="1" applyFont="1" applyBorder="1"/>
    <xf numFmtId="0" fontId="10" fillId="0" borderId="0" xfId="0" applyFont="1" applyAlignment="1">
      <alignment horizontal="center" vertical="top"/>
    </xf>
    <xf numFmtId="0" fontId="10" fillId="0" borderId="0" xfId="0" applyFont="1"/>
    <xf numFmtId="0" fontId="10" fillId="0" borderId="0" xfId="0" applyFont="1" applyAlignment="1">
      <alignment horizontal="center"/>
    </xf>
    <xf numFmtId="164" fontId="0" fillId="0" borderId="0" xfId="0" applyNumberFormat="1"/>
    <xf numFmtId="164" fontId="0" fillId="0" borderId="0" xfId="0" applyNumberFormat="1" applyAlignment="1">
      <alignment horizontal="center"/>
    </xf>
    <xf numFmtId="164" fontId="15" fillId="0" borderId="0" xfId="0" applyNumberFormat="1" applyFont="1" applyAlignment="1">
      <alignment horizontal="left" vertical="center"/>
    </xf>
    <xf numFmtId="0" fontId="15" fillId="0" borderId="63" xfId="0" applyFont="1" applyBorder="1" applyAlignment="1">
      <alignment horizontal="left" vertical="center"/>
    </xf>
    <xf numFmtId="4" fontId="15" fillId="0" borderId="63" xfId="0" applyNumberFormat="1" applyFont="1" applyBorder="1" applyAlignment="1">
      <alignment horizontal="left" vertical="center"/>
    </xf>
    <xf numFmtId="164" fontId="15" fillId="0" borderId="63" xfId="0" applyNumberFormat="1" applyFont="1" applyBorder="1" applyAlignment="1">
      <alignment horizontal="left" vertical="center"/>
    </xf>
    <xf numFmtId="164" fontId="15" fillId="0" borderId="64" xfId="0" applyNumberFormat="1" applyFont="1" applyBorder="1" applyAlignment="1">
      <alignment horizontal="left" vertical="center"/>
    </xf>
    <xf numFmtId="164" fontId="18" fillId="0" borderId="0" xfId="0" applyNumberFormat="1" applyFont="1"/>
    <xf numFmtId="0" fontId="18" fillId="0" borderId="0" xfId="0" applyFont="1"/>
    <xf numFmtId="0" fontId="15" fillId="0" borderId="0" xfId="0" applyFont="1" applyAlignment="1">
      <alignment horizontal="left" vertical="center"/>
    </xf>
    <xf numFmtId="0" fontId="15" fillId="0" borderId="65" xfId="0" applyFont="1" applyBorder="1" applyAlignment="1">
      <alignment horizontal="left" vertical="center"/>
    </xf>
    <xf numFmtId="4" fontId="15" fillId="0" borderId="65" xfId="0" applyNumberFormat="1" applyFont="1" applyBorder="1" applyAlignment="1">
      <alignment horizontal="left" vertical="center"/>
    </xf>
    <xf numFmtId="164" fontId="15" fillId="0" borderId="65" xfId="0" applyNumberFormat="1" applyFont="1" applyBorder="1" applyAlignment="1">
      <alignment horizontal="left" vertical="center"/>
    </xf>
    <xf numFmtId="164" fontId="15" fillId="0" borderId="66" xfId="0" applyNumberFormat="1" applyFont="1" applyBorder="1" applyAlignment="1">
      <alignment horizontal="left" vertical="center"/>
    </xf>
    <xf numFmtId="0" fontId="18" fillId="0" borderId="0" xfId="0" applyFont="1" applyAlignment="1">
      <alignment horizontal="center"/>
    </xf>
    <xf numFmtId="2" fontId="15" fillId="0" borderId="65" xfId="0" applyNumberFormat="1" applyFont="1" applyBorder="1" applyAlignment="1">
      <alignment horizontal="left" vertical="center"/>
    </xf>
    <xf numFmtId="164" fontId="18" fillId="0" borderId="67" xfId="0" applyNumberFormat="1" applyFont="1" applyBorder="1"/>
    <xf numFmtId="164" fontId="18" fillId="0" borderId="67" xfId="0" applyNumberFormat="1" applyFont="1" applyBorder="1" applyAlignment="1">
      <alignment horizontal="left" vertical="center"/>
    </xf>
    <xf numFmtId="0" fontId="19" fillId="0" borderId="0" xfId="0" applyFont="1" applyAlignment="1">
      <alignment vertical="top"/>
    </xf>
    <xf numFmtId="0" fontId="19" fillId="0" borderId="0" xfId="0" applyFont="1" applyAlignment="1">
      <alignment horizontal="center" vertical="top"/>
    </xf>
    <xf numFmtId="0" fontId="12" fillId="0" borderId="0" xfId="0" applyFont="1" applyAlignment="1">
      <alignment horizontal="center" vertical="top"/>
    </xf>
    <xf numFmtId="0" fontId="12" fillId="0" borderId="0" xfId="0" applyFont="1" applyAlignment="1">
      <alignment horizontal="center"/>
    </xf>
    <xf numFmtId="165" fontId="12" fillId="0" borderId="0" xfId="0" applyNumberFormat="1" applyFont="1"/>
    <xf numFmtId="0" fontId="11" fillId="0" borderId="0" xfId="0" applyFont="1" applyAlignment="1">
      <alignment horizontal="center" vertical="top"/>
    </xf>
    <xf numFmtId="164" fontId="20" fillId="0" borderId="0" xfId="0" applyNumberFormat="1" applyFont="1"/>
    <xf numFmtId="164" fontId="12" fillId="0" borderId="0" xfId="0" applyNumberFormat="1" applyFont="1"/>
    <xf numFmtId="0" fontId="11" fillId="0" borderId="0" xfId="0" applyFont="1" applyAlignment="1">
      <alignment horizontal="left" vertical="top"/>
    </xf>
    <xf numFmtId="49" fontId="18" fillId="0" borderId="0" xfId="0" applyNumberFormat="1" applyFont="1" applyAlignment="1">
      <alignment horizontal="center"/>
    </xf>
    <xf numFmtId="164" fontId="20" fillId="0" borderId="0" xfId="0" applyNumberFormat="1" applyFont="1" applyAlignment="1">
      <alignment horizontal="center"/>
    </xf>
    <xf numFmtId="49" fontId="12" fillId="0" borderId="0" xfId="0" applyNumberFormat="1" applyFont="1"/>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right" vertical="center" wrapText="1"/>
    </xf>
    <xf numFmtId="4" fontId="4" fillId="0" borderId="11" xfId="0" applyNumberFormat="1" applyFont="1" applyBorder="1" applyAlignment="1">
      <alignment horizontal="right" vertical="center" wrapText="1"/>
    </xf>
    <xf numFmtId="0" fontId="1" fillId="14" borderId="11" xfId="0" applyFont="1" applyFill="1" applyBorder="1" applyAlignment="1">
      <alignment horizontal="left" vertical="top" wrapText="1"/>
    </xf>
    <xf numFmtId="0" fontId="0" fillId="14" borderId="11" xfId="0" applyFill="1" applyBorder="1" applyAlignment="1">
      <alignment horizontal="center" vertical="top" wrapText="1"/>
    </xf>
    <xf numFmtId="4" fontId="0" fillId="14" borderId="11" xfId="0" applyNumberFormat="1" applyFill="1" applyBorder="1" applyAlignment="1">
      <alignment horizontal="center" vertical="top" wrapText="1"/>
    </xf>
    <xf numFmtId="166" fontId="0" fillId="14" borderId="11" xfId="0" applyNumberFormat="1" applyFill="1" applyBorder="1" applyAlignment="1">
      <alignment horizontal="right" vertical="top" wrapText="1"/>
    </xf>
    <xf numFmtId="166" fontId="1" fillId="12" borderId="11" xfId="0" applyNumberFormat="1" applyFont="1" applyFill="1" applyBorder="1" applyAlignment="1">
      <alignment horizontal="right" vertical="top" wrapText="1"/>
    </xf>
    <xf numFmtId="0" fontId="0" fillId="15" borderId="11" xfId="0" applyFill="1" applyBorder="1" applyAlignment="1">
      <alignment horizontal="left" vertical="top" wrapText="1"/>
    </xf>
    <xf numFmtId="0" fontId="0" fillId="15" borderId="11" xfId="0" applyFill="1" applyBorder="1" applyAlignment="1">
      <alignment horizontal="center" vertical="top" wrapText="1"/>
    </xf>
    <xf numFmtId="4" fontId="0" fillId="15" borderId="11" xfId="0" applyNumberFormat="1" applyFill="1" applyBorder="1" applyAlignment="1">
      <alignment horizontal="center" vertical="top" wrapText="1"/>
    </xf>
    <xf numFmtId="166" fontId="0" fillId="15" borderId="11" xfId="0" applyNumberFormat="1" applyFill="1" applyBorder="1" applyAlignment="1">
      <alignment horizontal="right" vertical="top" wrapText="1"/>
    </xf>
    <xf numFmtId="166" fontId="1" fillId="15" borderId="11" xfId="0" applyNumberFormat="1" applyFont="1" applyFill="1" applyBorder="1" applyAlignment="1">
      <alignment horizontal="right" vertical="top" wrapText="1"/>
    </xf>
    <xf numFmtId="0" fontId="2" fillId="16" borderId="4" xfId="0" applyFont="1" applyFill="1" applyBorder="1" applyAlignment="1">
      <alignment horizontal="left" vertical="center" wrapText="1"/>
    </xf>
    <xf numFmtId="0" fontId="2" fillId="16" borderId="5" xfId="0" applyFont="1" applyFill="1" applyBorder="1" applyAlignment="1">
      <alignment horizontal="right" vertical="center" wrapText="1"/>
    </xf>
    <xf numFmtId="4" fontId="2" fillId="16" borderId="6" xfId="0" applyNumberFormat="1" applyFont="1" applyFill="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top" wrapText="1"/>
    </xf>
    <xf numFmtId="166" fontId="3" fillId="0" borderId="0" xfId="0" applyNumberFormat="1" applyFont="1" applyAlignment="1">
      <alignment horizontal="right" vertical="top" wrapText="1"/>
    </xf>
    <xf numFmtId="0" fontId="5" fillId="0" borderId="0" xfId="0" applyFont="1" applyAlignment="1">
      <alignment horizontal="center" vertical="top" wrapText="1"/>
    </xf>
    <xf numFmtId="166" fontId="5" fillId="0" borderId="0" xfId="0" applyNumberFormat="1" applyFont="1" applyAlignment="1">
      <alignment vertical="center"/>
    </xf>
    <xf numFmtId="44" fontId="5" fillId="0" borderId="0" xfId="2" applyFont="1" applyAlignment="1">
      <alignment vertical="center"/>
    </xf>
    <xf numFmtId="44" fontId="5" fillId="0" borderId="0" xfId="0" applyNumberFormat="1" applyFont="1" applyAlignment="1">
      <alignment vertical="center"/>
    </xf>
    <xf numFmtId="0" fontId="3" fillId="9" borderId="0" xfId="0" applyFont="1" applyFill="1" applyAlignment="1">
      <alignment vertical="top" wrapText="1"/>
    </xf>
    <xf numFmtId="0" fontId="3" fillId="9" borderId="0" xfId="0" applyFont="1" applyFill="1" applyAlignment="1">
      <alignment horizontal="left" vertical="center" wrapText="1"/>
    </xf>
    <xf numFmtId="0" fontId="3" fillId="9" borderId="0" xfId="0" applyFont="1" applyFill="1" applyAlignment="1">
      <alignment horizontal="right" vertical="top" wrapText="1"/>
    </xf>
    <xf numFmtId="4" fontId="3" fillId="9" borderId="0" xfId="0" applyNumberFormat="1" applyFont="1" applyFill="1" applyAlignment="1">
      <alignment vertical="top" wrapText="1"/>
    </xf>
    <xf numFmtId="44" fontId="3" fillId="9" borderId="21" xfId="2"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top" wrapText="1"/>
    </xf>
    <xf numFmtId="0" fontId="5" fillId="0" borderId="0" xfId="0" applyFont="1" applyAlignment="1">
      <alignment horizontal="left" vertical="top" wrapText="1"/>
    </xf>
    <xf numFmtId="4" fontId="3" fillId="0" borderId="0" xfId="0" applyNumberFormat="1" applyFont="1" applyAlignment="1">
      <alignment vertical="top" wrapText="1"/>
    </xf>
    <xf numFmtId="0" fontId="5" fillId="0" borderId="0" xfId="0" applyFont="1" applyAlignment="1">
      <alignment vertical="top" wrapText="1"/>
    </xf>
    <xf numFmtId="0" fontId="5" fillId="0" borderId="0" xfId="0" applyFont="1" applyAlignment="1">
      <alignment horizontal="left" vertical="center"/>
    </xf>
    <xf numFmtId="2" fontId="5" fillId="0" borderId="0" xfId="0" applyNumberFormat="1" applyFont="1" applyAlignment="1">
      <alignment horizontal="left" vertical="center"/>
    </xf>
    <xf numFmtId="164" fontId="5" fillId="0" borderId="0" xfId="0" applyNumberFormat="1" applyFont="1" applyAlignment="1">
      <alignment horizontal="left" vertical="center"/>
    </xf>
    <xf numFmtId="164" fontId="3" fillId="0" borderId="0" xfId="0" applyNumberFormat="1" applyFont="1" applyAlignment="1">
      <alignment horizontal="left" vertical="center"/>
    </xf>
    <xf numFmtId="0" fontId="5" fillId="0" borderId="0" xfId="0" applyFont="1" applyAlignment="1">
      <alignment horizontal="left" vertical="center" wrapText="1"/>
    </xf>
    <xf numFmtId="4" fontId="5" fillId="0" borderId="0" xfId="0" applyNumberFormat="1" applyFont="1" applyAlignment="1">
      <alignment horizontal="left" vertical="center"/>
    </xf>
    <xf numFmtId="0" fontId="21" fillId="0" borderId="0" xfId="0" applyFont="1" applyAlignment="1">
      <alignment horizontal="left" vertical="center" wrapText="1"/>
    </xf>
    <xf numFmtId="2" fontId="21" fillId="0" borderId="0" xfId="0" applyNumberFormat="1" applyFont="1" applyAlignment="1">
      <alignment horizontal="left" vertical="center"/>
    </xf>
    <xf numFmtId="0" fontId="3" fillId="0" borderId="0" xfId="0" applyFont="1" applyAlignment="1">
      <alignment horizontal="left" vertical="center"/>
    </xf>
    <xf numFmtId="2" fontId="3" fillId="0" borderId="0" xfId="0" applyNumberFormat="1" applyFont="1" applyAlignment="1">
      <alignment horizontal="left" vertical="center"/>
    </xf>
    <xf numFmtId="44" fontId="3" fillId="0" borderId="0" xfId="2" applyFont="1" applyBorder="1" applyAlignment="1">
      <alignment horizontal="left" vertical="center"/>
    </xf>
    <xf numFmtId="0" fontId="5" fillId="0" borderId="0" xfId="0" applyFont="1" applyAlignment="1">
      <alignment horizontal="left"/>
    </xf>
    <xf numFmtId="0" fontId="5" fillId="0" borderId="0" xfId="0" applyFont="1" applyAlignment="1">
      <alignment wrapText="1"/>
    </xf>
    <xf numFmtId="0" fontId="0" fillId="9" borderId="0" xfId="0" applyFill="1"/>
    <xf numFmtId="0" fontId="3" fillId="9" borderId="0" xfId="0" applyFont="1" applyFill="1" applyAlignment="1">
      <alignment horizontal="left" vertical="center"/>
    </xf>
    <xf numFmtId="2" fontId="3" fillId="9" borderId="0" xfId="0" applyNumberFormat="1" applyFont="1" applyFill="1" applyAlignment="1">
      <alignment horizontal="left" vertical="center"/>
    </xf>
    <xf numFmtId="164" fontId="3" fillId="9" borderId="0" xfId="0" applyNumberFormat="1" applyFont="1" applyFill="1" applyAlignment="1">
      <alignment horizontal="left" vertical="center"/>
    </xf>
    <xf numFmtId="44" fontId="3" fillId="9" borderId="0" xfId="2" applyFont="1" applyFill="1" applyBorder="1" applyAlignment="1">
      <alignment horizontal="left" vertical="center"/>
    </xf>
    <xf numFmtId="0" fontId="5" fillId="0" borderId="0" xfId="0" applyFont="1"/>
    <xf numFmtId="44" fontId="5" fillId="0" borderId="0" xfId="2" applyFont="1" applyBorder="1" applyAlignment="1">
      <alignment horizontal="left"/>
    </xf>
    <xf numFmtId="0" fontId="3" fillId="17" borderId="0" xfId="0" applyFont="1" applyFill="1" applyAlignment="1">
      <alignment horizontal="left" vertical="center" wrapText="1"/>
    </xf>
    <xf numFmtId="0" fontId="3" fillId="17" borderId="0" xfId="0" applyFont="1" applyFill="1" applyAlignment="1">
      <alignment horizontal="left" vertical="center"/>
    </xf>
    <xf numFmtId="2" fontId="3" fillId="17" borderId="0" xfId="0" applyNumberFormat="1" applyFont="1" applyFill="1" applyAlignment="1">
      <alignment horizontal="left" vertical="center"/>
    </xf>
    <xf numFmtId="44" fontId="3" fillId="17" borderId="0" xfId="2" applyFont="1" applyFill="1" applyBorder="1" applyAlignment="1">
      <alignment horizontal="left" vertical="center"/>
    </xf>
    <xf numFmtId="0" fontId="5" fillId="17" borderId="0" xfId="0" applyFont="1" applyFill="1"/>
    <xf numFmtId="164" fontId="3" fillId="17" borderId="0" xfId="0" applyNumberFormat="1" applyFont="1" applyFill="1" applyAlignment="1">
      <alignment horizontal="left" vertical="center"/>
    </xf>
    <xf numFmtId="0" fontId="5" fillId="17" borderId="0" xfId="0" applyFont="1" applyFill="1" applyAlignment="1">
      <alignment horizontal="left"/>
    </xf>
    <xf numFmtId="2" fontId="5" fillId="0" borderId="0" xfId="1" applyNumberFormat="1" applyFont="1" applyBorder="1" applyAlignment="1">
      <alignment horizontal="left"/>
    </xf>
    <xf numFmtId="0" fontId="14" fillId="12" borderId="32" xfId="0" applyFont="1" applyFill="1" applyBorder="1" applyAlignment="1">
      <alignment horizontal="center" vertical="top"/>
    </xf>
    <xf numFmtId="0" fontId="14" fillId="0" borderId="30" xfId="0" applyFont="1" applyBorder="1" applyAlignment="1">
      <alignment vertical="center" wrapText="1"/>
    </xf>
    <xf numFmtId="164" fontId="14" fillId="13" borderId="18" xfId="0" applyNumberFormat="1" applyFont="1" applyFill="1" applyBorder="1" applyAlignment="1">
      <alignment horizontal="right"/>
    </xf>
    <xf numFmtId="0" fontId="15" fillId="0" borderId="20" xfId="0" applyFont="1" applyBorder="1" applyAlignment="1">
      <alignment horizontal="center"/>
    </xf>
    <xf numFmtId="10" fontId="15" fillId="12" borderId="15" xfId="3" applyNumberFormat="1" applyFont="1" applyFill="1" applyBorder="1" applyAlignment="1">
      <alignment horizontal="right" vertical="top"/>
    </xf>
    <xf numFmtId="164" fontId="15" fillId="12" borderId="12" xfId="0" applyNumberFormat="1" applyFont="1" applyFill="1" applyBorder="1" applyAlignment="1">
      <alignment vertical="center" wrapText="1"/>
    </xf>
    <xf numFmtId="10" fontId="17" fillId="12" borderId="13" xfId="3" applyNumberFormat="1" applyFont="1" applyFill="1" applyBorder="1" applyAlignment="1">
      <alignment horizontal="right" vertical="top"/>
    </xf>
    <xf numFmtId="164" fontId="15" fillId="12" borderId="13" xfId="0" applyNumberFormat="1" applyFont="1" applyFill="1" applyBorder="1" applyAlignment="1">
      <alignment vertical="center" wrapText="1"/>
    </xf>
    <xf numFmtId="164" fontId="14" fillId="13" borderId="17" xfId="0" applyNumberFormat="1" applyFont="1" applyFill="1" applyBorder="1" applyAlignment="1">
      <alignment horizontal="right"/>
    </xf>
    <xf numFmtId="164" fontId="14" fillId="0" borderId="26" xfId="0" applyNumberFormat="1" applyFont="1" applyBorder="1"/>
    <xf numFmtId="10" fontId="14" fillId="0" borderId="27" xfId="3" applyNumberFormat="1" applyFont="1" applyFill="1" applyBorder="1"/>
    <xf numFmtId="10" fontId="15" fillId="12" borderId="13" xfId="3" applyNumberFormat="1" applyFont="1" applyFill="1" applyBorder="1" applyAlignment="1">
      <alignment horizontal="right" vertical="top"/>
    </xf>
    <xf numFmtId="4" fontId="15" fillId="12" borderId="13" xfId="0" applyNumberFormat="1" applyFont="1" applyFill="1" applyBorder="1" applyAlignment="1">
      <alignment horizontal="right" vertical="top"/>
    </xf>
    <xf numFmtId="4" fontId="15" fillId="12" borderId="15" xfId="0" applyNumberFormat="1" applyFont="1" applyFill="1" applyBorder="1" applyAlignment="1">
      <alignment horizontal="right" vertical="top"/>
    </xf>
    <xf numFmtId="4" fontId="15" fillId="0" borderId="23" xfId="0" applyNumberFormat="1" applyFont="1" applyBorder="1" applyAlignment="1">
      <alignment horizontal="right" vertical="top"/>
    </xf>
    <xf numFmtId="164" fontId="14" fillId="13" borderId="16" xfId="0" applyNumberFormat="1" applyFont="1" applyFill="1" applyBorder="1" applyAlignment="1">
      <alignment horizontal="right"/>
    </xf>
    <xf numFmtId="164" fontId="14" fillId="13" borderId="23" xfId="0" applyNumberFormat="1" applyFont="1" applyFill="1" applyBorder="1" applyAlignment="1">
      <alignment horizontal="center"/>
    </xf>
    <xf numFmtId="0" fontId="15" fillId="0" borderId="17" xfId="0" applyFont="1" applyBorder="1" applyAlignment="1">
      <alignment horizontal="center"/>
    </xf>
    <xf numFmtId="0" fontId="15" fillId="0" borderId="23"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10" fontId="17" fillId="12" borderId="13" xfId="3" applyNumberFormat="1" applyFont="1" applyFill="1" applyBorder="1" applyAlignment="1">
      <alignment horizontal="center" vertical="top"/>
    </xf>
    <xf numFmtId="164" fontId="14" fillId="0" borderId="32" xfId="0" applyNumberFormat="1" applyFont="1" applyBorder="1" applyAlignment="1">
      <alignment horizontal="center" vertical="center" wrapText="1"/>
    </xf>
    <xf numFmtId="164" fontId="16" fillId="0" borderId="33" xfId="0" applyNumberFormat="1" applyFont="1" applyBorder="1" applyAlignment="1">
      <alignment horizontal="center" vertical="center" wrapText="1"/>
    </xf>
    <xf numFmtId="164" fontId="14" fillId="0" borderId="33" xfId="0" applyNumberFormat="1" applyFont="1" applyBorder="1" applyAlignment="1">
      <alignment horizontal="center" vertical="center" wrapText="1"/>
    </xf>
    <xf numFmtId="164" fontId="14" fillId="0" borderId="36" xfId="0" applyNumberFormat="1" applyFont="1" applyBorder="1" applyAlignment="1">
      <alignment horizontal="center" vertical="center" wrapText="1"/>
    </xf>
    <xf numFmtId="4" fontId="15" fillId="12" borderId="14" xfId="0" applyNumberFormat="1" applyFont="1" applyFill="1" applyBorder="1" applyAlignment="1">
      <alignment horizontal="right" vertical="top"/>
    </xf>
    <xf numFmtId="164" fontId="14" fillId="13" borderId="38" xfId="0" applyNumberFormat="1" applyFont="1" applyFill="1" applyBorder="1" applyAlignment="1">
      <alignment horizontal="right"/>
    </xf>
    <xf numFmtId="0" fontId="15" fillId="0" borderId="38" xfId="0" applyFont="1" applyBorder="1" applyAlignment="1">
      <alignment horizontal="center"/>
    </xf>
    <xf numFmtId="0" fontId="15" fillId="0" borderId="53" xfId="0" applyFont="1" applyBorder="1" applyAlignment="1">
      <alignment horizontal="center"/>
    </xf>
    <xf numFmtId="0" fontId="15" fillId="12" borderId="13" xfId="0" applyFont="1" applyFill="1" applyBorder="1" applyAlignment="1">
      <alignment horizontal="left" vertical="top" wrapText="1"/>
    </xf>
    <xf numFmtId="0" fontId="17" fillId="0" borderId="17" xfId="0" applyFont="1" applyBorder="1" applyAlignment="1">
      <alignment horizontal="left" vertical="top" wrapText="1"/>
    </xf>
    <xf numFmtId="0" fontId="15" fillId="0" borderId="24" xfId="0" applyFont="1" applyBorder="1" applyAlignment="1">
      <alignment vertical="top"/>
    </xf>
    <xf numFmtId="0" fontId="14" fillId="0" borderId="26" xfId="0" applyFont="1" applyBorder="1"/>
    <xf numFmtId="164" fontId="24" fillId="9" borderId="0" xfId="0" applyNumberFormat="1" applyFont="1" applyFill="1" applyAlignment="1">
      <alignment horizontal="left" vertical="center"/>
    </xf>
    <xf numFmtId="0" fontId="5" fillId="17" borderId="0" xfId="0" applyFont="1" applyFill="1" applyAlignment="1">
      <alignment horizontal="left" vertical="center"/>
    </xf>
    <xf numFmtId="2" fontId="5" fillId="17" borderId="0" xfId="0" applyNumberFormat="1" applyFont="1" applyFill="1" applyAlignment="1">
      <alignment horizontal="left" vertical="center"/>
    </xf>
    <xf numFmtId="164" fontId="25" fillId="17" borderId="0" xfId="0" applyNumberFormat="1" applyFont="1" applyFill="1" applyAlignment="1">
      <alignment horizontal="left" vertical="center"/>
    </xf>
    <xf numFmtId="164" fontId="5" fillId="17" borderId="0" xfId="0" applyNumberFormat="1" applyFont="1" applyFill="1" applyAlignment="1">
      <alignment horizontal="left" vertical="center"/>
    </xf>
    <xf numFmtId="10" fontId="14" fillId="0" borderId="0" xfId="0" applyNumberFormat="1" applyFont="1"/>
    <xf numFmtId="9" fontId="14" fillId="0" borderId="0" xfId="3" applyFont="1"/>
    <xf numFmtId="0" fontId="2" fillId="19" borderId="11" xfId="0" applyFont="1" applyFill="1" applyBorder="1" applyAlignment="1">
      <alignment horizontal="left" vertical="center" wrapText="1"/>
    </xf>
    <xf numFmtId="0" fontId="2" fillId="19" borderId="11" xfId="0" applyFont="1" applyFill="1" applyBorder="1" applyAlignment="1">
      <alignment horizontal="right" vertical="center" wrapText="1"/>
    </xf>
    <xf numFmtId="4" fontId="2" fillId="19" borderId="11" xfId="0" applyNumberFormat="1" applyFont="1" applyFill="1" applyBorder="1" applyAlignment="1">
      <alignment horizontal="right" vertical="center" wrapText="1"/>
    </xf>
    <xf numFmtId="0" fontId="0" fillId="0" borderId="0" xfId="0" applyAlignment="1">
      <alignment vertical="center"/>
    </xf>
    <xf numFmtId="0" fontId="2" fillId="16" borderId="11" xfId="0" applyFont="1" applyFill="1" applyBorder="1" applyAlignment="1">
      <alignment horizontal="left" vertical="center" wrapText="1"/>
    </xf>
    <xf numFmtId="0" fontId="2" fillId="16" borderId="11" xfId="0" applyFont="1" applyFill="1" applyBorder="1" applyAlignment="1">
      <alignment horizontal="right" vertical="center" wrapText="1"/>
    </xf>
    <xf numFmtId="4" fontId="2" fillId="16" borderId="11" xfId="0" applyNumberFormat="1" applyFont="1" applyFill="1" applyBorder="1" applyAlignment="1">
      <alignment horizontal="right" vertical="center" wrapText="1"/>
    </xf>
    <xf numFmtId="0" fontId="2" fillId="11" borderId="11" xfId="0" applyFont="1" applyFill="1" applyBorder="1" applyAlignment="1">
      <alignment horizontal="left" vertical="center" wrapText="1"/>
    </xf>
    <xf numFmtId="0" fontId="2" fillId="11" borderId="11" xfId="0" applyFont="1" applyFill="1" applyBorder="1" applyAlignment="1">
      <alignment horizontal="right" vertical="center" wrapText="1"/>
    </xf>
    <xf numFmtId="4" fontId="2" fillId="11" borderId="11" xfId="0" applyNumberFormat="1" applyFont="1" applyFill="1" applyBorder="1" applyAlignment="1">
      <alignment horizontal="right" vertical="center" wrapText="1"/>
    </xf>
    <xf numFmtId="0" fontId="4" fillId="0" borderId="11" xfId="0" applyFont="1" applyBorder="1" applyAlignment="1">
      <alignment horizontal="left" vertical="top" wrapText="1"/>
    </xf>
    <xf numFmtId="0" fontId="4" fillId="0" borderId="11" xfId="0" applyFont="1" applyBorder="1" applyAlignment="1">
      <alignment horizontal="center" vertical="top" wrapText="1"/>
    </xf>
    <xf numFmtId="0" fontId="4" fillId="0" borderId="11" xfId="0" applyFont="1" applyBorder="1" applyAlignment="1">
      <alignment horizontal="right" vertical="top" wrapText="1"/>
    </xf>
    <xf numFmtId="4" fontId="4" fillId="0" borderId="11" xfId="0" applyNumberFormat="1" applyFont="1" applyBorder="1" applyAlignment="1">
      <alignment horizontal="right" vertical="top" wrapText="1"/>
    </xf>
    <xf numFmtId="0" fontId="2" fillId="19" borderId="11" xfId="0" quotePrefix="1" applyFont="1" applyFill="1" applyBorder="1" applyAlignment="1">
      <alignment horizontal="left" vertical="center" wrapText="1"/>
    </xf>
    <xf numFmtId="166" fontId="1" fillId="15" borderId="68" xfId="0" applyNumberFormat="1" applyFont="1" applyFill="1" applyBorder="1" applyAlignment="1">
      <alignment horizontal="right" vertical="top" wrapText="1"/>
    </xf>
    <xf numFmtId="0" fontId="0" fillId="15" borderId="68" xfId="0" applyFill="1" applyBorder="1" applyAlignment="1">
      <alignment horizontal="left" vertical="top" wrapText="1"/>
    </xf>
    <xf numFmtId="0" fontId="0" fillId="15" borderId="68" xfId="0" applyFill="1" applyBorder="1" applyAlignment="1">
      <alignment horizontal="center" vertical="top" wrapText="1"/>
    </xf>
    <xf numFmtId="4" fontId="0" fillId="15" borderId="68" xfId="0" applyNumberFormat="1" applyFill="1" applyBorder="1" applyAlignment="1">
      <alignment horizontal="center" vertical="top" wrapText="1"/>
    </xf>
    <xf numFmtId="166" fontId="0" fillId="15" borderId="68" xfId="0" applyNumberFormat="1" applyFill="1" applyBorder="1" applyAlignment="1">
      <alignment horizontal="righ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right" vertical="center" wrapText="1"/>
    </xf>
    <xf numFmtId="4" fontId="4" fillId="0" borderId="10" xfId="0" applyNumberFormat="1" applyFont="1" applyFill="1" applyBorder="1" applyAlignment="1">
      <alignment horizontal="right" vertical="center" wrapText="1"/>
    </xf>
    <xf numFmtId="0" fontId="5" fillId="0" borderId="0" xfId="0" applyFont="1" applyFill="1" applyAlignment="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right" vertical="center" wrapText="1"/>
    </xf>
    <xf numFmtId="4" fontId="2" fillId="0" borderId="6" xfId="0" applyNumberFormat="1" applyFont="1" applyFill="1" applyBorder="1" applyAlignment="1">
      <alignment horizontal="right" vertical="center" wrapText="1"/>
    </xf>
    <xf numFmtId="0" fontId="3" fillId="6" borderId="0" xfId="0" applyFont="1" applyFill="1" applyAlignment="1">
      <alignment horizontal="center" vertical="center" wrapText="1"/>
    </xf>
    <xf numFmtId="4" fontId="5" fillId="0" borderId="0" xfId="0" applyNumberFormat="1" applyFont="1" applyAlignment="1">
      <alignment horizontal="left" vertical="center"/>
    </xf>
    <xf numFmtId="0" fontId="22" fillId="18" borderId="0" xfId="0" applyFont="1" applyFill="1" applyAlignment="1">
      <alignment horizontal="left" vertical="top" wrapText="1"/>
    </xf>
    <xf numFmtId="0" fontId="3" fillId="8" borderId="0" xfId="0" applyFont="1" applyFill="1" applyAlignment="1">
      <alignment horizontal="center" vertical="center" wrapText="1"/>
    </xf>
    <xf numFmtId="0" fontId="5" fillId="9" borderId="0" xfId="0" applyFont="1" applyFill="1" applyAlignment="1">
      <alignment vertical="center"/>
    </xf>
    <xf numFmtId="0" fontId="3" fillId="3"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5" borderId="3" xfId="0" applyFont="1" applyFill="1" applyBorder="1" applyAlignment="1">
      <alignment horizontal="right" vertical="center" wrapText="1"/>
    </xf>
    <xf numFmtId="0" fontId="3" fillId="4" borderId="2" xfId="0" applyFont="1" applyFill="1" applyBorder="1" applyAlignment="1">
      <alignment horizontal="center" vertical="center" wrapText="1"/>
    </xf>
  </cellXfs>
  <cellStyles count="5">
    <cellStyle name="Moeda" xfId="2" builtinId="4"/>
    <cellStyle name="Normal" xfId="0" builtinId="0"/>
    <cellStyle name="Normal 2" xfId="4"/>
    <cellStyle name="Porcentagem" xfId="3" builtinId="5"/>
    <cellStyle name="Vírgula" xfId="1" builtinId="3"/>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733</xdr:row>
          <xdr:rowOff>7620</xdr:rowOff>
        </xdr:from>
        <xdr:to>
          <xdr:col>9</xdr:col>
          <xdr:colOff>0</xdr:colOff>
          <xdr:row>734</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774</xdr:row>
          <xdr:rowOff>7620</xdr:rowOff>
        </xdr:from>
        <xdr:to>
          <xdr:col>9</xdr:col>
          <xdr:colOff>0</xdr:colOff>
          <xdr:row>775</xdr:row>
          <xdr:rowOff>114300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zimbra02.tjsc.jus.br/04_TRIBUNAL_JUSTI&#199;A/03_PROJETOS/01_LICITA&#199;&#213;ES/2013_ARQUIVO_CENTRAL_PALHOCA_REFORMA/CD2014out23/OR&#199;AMENTOS/ComDesoneracao/ArquivoCentral%202014out23FinalCom%20Desoneraca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5.200\Servidor\Users\Usu&#225;rio\Desktop\Fernanda\Exemplo%20SESC%20Xanxere\82_FLP_SESC_CONGELADOS_JOS&#201;_MENDES_R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1-PrecosInsumos"/>
      <sheetName val="2-Planilha Orçamentária"/>
      <sheetName val="3-ComposicoesUnitarias"/>
    </sheetNames>
    <sheetDataSet>
      <sheetData sheetId="0"/>
      <sheetData sheetId="1"/>
      <sheetData sheetId="2"/>
      <sheetData sheetId="3">
        <row r="7">
          <cell r="L7">
            <v>0.13769999999999999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Desonerado"/>
      <sheetName val="Cronograma Desonerado"/>
      <sheetName val="Cotações"/>
    </sheetNames>
    <sheetDataSet>
      <sheetData sheetId="0">
        <row r="10">
          <cell r="A10">
            <v>1</v>
          </cell>
          <cell r="D10" t="str">
            <v>SERVIÇOS INICIAIS E ADMINISTRAÇÃO</v>
          </cell>
          <cell r="L10">
            <v>469951.86</v>
          </cell>
        </row>
        <row r="11">
          <cell r="A11" t="str">
            <v xml:space="preserve"> 1.1 </v>
          </cell>
          <cell r="D11" t="str">
            <v>DESPESAS INICIAIS</v>
          </cell>
          <cell r="L11">
            <v>2970.01</v>
          </cell>
        </row>
        <row r="12">
          <cell r="A12" t="str">
            <v xml:space="preserve"> 1.1.1 </v>
          </cell>
          <cell r="B12">
            <v>16023</v>
          </cell>
          <cell r="C12" t="str">
            <v>SBC</v>
          </cell>
          <cell r="D12" t="str">
            <v>IMPOSTOS E SEGUROS(RISCOS DE ENGENHARIA/RESPONSABILIDADE CIVIL</v>
          </cell>
          <cell r="E12" t="str">
            <v>m²</v>
          </cell>
          <cell r="F12">
            <v>405.74</v>
          </cell>
          <cell r="G12">
            <v>3.02</v>
          </cell>
          <cell r="H12">
            <v>0</v>
          </cell>
          <cell r="I12">
            <v>3.02</v>
          </cell>
          <cell r="J12">
            <v>1225.33</v>
          </cell>
          <cell r="K12">
            <v>0</v>
          </cell>
          <cell r="L12">
            <v>1225.33</v>
          </cell>
        </row>
        <row r="13">
          <cell r="A13" t="str">
            <v xml:space="preserve"> 1.1.2</v>
          </cell>
          <cell r="B13" t="str">
            <v xml:space="preserve"> TAXAS-FLP </v>
          </cell>
          <cell r="C13" t="str">
            <v>Próprio</v>
          </cell>
          <cell r="D13" t="str">
            <v>TAXAS DE LEGALIZAÇÃO ( ALVARÁ DE CONSTRUÇÃO, HABITE-SE, VISTORIA CBMSC )</v>
          </cell>
          <cell r="E13" t="str">
            <v>und</v>
          </cell>
          <cell r="F13">
            <v>1</v>
          </cell>
          <cell r="G13">
            <v>1744.682</v>
          </cell>
          <cell r="H13">
            <v>0</v>
          </cell>
          <cell r="I13">
            <v>1744.68</v>
          </cell>
          <cell r="J13">
            <v>1744.68</v>
          </cell>
          <cell r="K13">
            <v>0</v>
          </cell>
          <cell r="L13">
            <v>1744.68</v>
          </cell>
        </row>
        <row r="14">
          <cell r="A14" t="str">
            <v xml:space="preserve"> 1.2 </v>
          </cell>
          <cell r="D14" t="str">
            <v>SERVIÇOS INICIAIS</v>
          </cell>
          <cell r="L14">
            <v>32469.360000000001</v>
          </cell>
        </row>
        <row r="15">
          <cell r="A15" t="str">
            <v xml:space="preserve"> 1.2.1 </v>
          </cell>
          <cell r="B15">
            <v>103689</v>
          </cell>
          <cell r="C15" t="str">
            <v>SINAPI</v>
          </cell>
          <cell r="D15" t="str">
            <v>FORNECIMENTO E INSTALAÇÃO DE PLACA DE OBRA COM CHAPA GALVANIZADA E ESTRUTURA DE MADEIRA. AF_03/2022_PS</v>
          </cell>
          <cell r="E15" t="str">
            <v>m²</v>
          </cell>
          <cell r="F15">
            <v>6</v>
          </cell>
          <cell r="G15">
            <v>426.49</v>
          </cell>
          <cell r="H15">
            <v>37.17</v>
          </cell>
          <cell r="I15">
            <v>463.66</v>
          </cell>
          <cell r="J15">
            <v>2558.94</v>
          </cell>
          <cell r="K15">
            <v>223.02</v>
          </cell>
          <cell r="L15">
            <v>2781.96</v>
          </cell>
        </row>
        <row r="16">
          <cell r="A16" t="str">
            <v xml:space="preserve"> 1.2.2</v>
          </cell>
          <cell r="B16" t="str">
            <v xml:space="preserve"> COMP.1668.R01 </v>
          </cell>
          <cell r="C16" t="str">
            <v>Próprio</v>
          </cell>
          <cell r="D16" t="str">
            <v>EXECUÇÃO DE SANITÁRIO E VESTIÁRIO EM CANTEIRO DE OBRAS, FORA DA PROJEÇÃO DA LAJE, EM CHAPA DE MADEIRA COMPENSADA, NÃO INCLUSO MOBILIÁRIO.</v>
          </cell>
          <cell r="E16" t="str">
            <v>m²</v>
          </cell>
          <cell r="F16">
            <v>10</v>
          </cell>
          <cell r="G16">
            <v>788.34</v>
          </cell>
          <cell r="H16">
            <v>303.62</v>
          </cell>
          <cell r="I16">
            <v>1091.96</v>
          </cell>
          <cell r="J16">
            <v>7883.4</v>
          </cell>
          <cell r="K16">
            <v>3036.2</v>
          </cell>
          <cell r="L16">
            <v>10919.6</v>
          </cell>
        </row>
        <row r="17">
          <cell r="A17" t="str">
            <v xml:space="preserve"> 1.2.3</v>
          </cell>
          <cell r="B17" t="str">
            <v xml:space="preserve"> COMP.1669.R01 </v>
          </cell>
          <cell r="C17" t="str">
            <v>Próprio</v>
          </cell>
          <cell r="D17" t="str">
            <v>EXECUÇÃO DE ESCRITÓRIO EM CANTEIRO DE OBRAS, FORA DA PROJEÇÃO DA LAJE, EM CHAPA DE MADEIRA COMPENSADA, NÃO INCLUSO MOBILIÁRIO E EQUIPAMENTOS.</v>
          </cell>
          <cell r="E17" t="str">
            <v>m²</v>
          </cell>
          <cell r="F17">
            <v>5</v>
          </cell>
          <cell r="G17">
            <v>868.28</v>
          </cell>
          <cell r="H17">
            <v>330.78</v>
          </cell>
          <cell r="I17">
            <v>1199.06</v>
          </cell>
          <cell r="J17">
            <v>4341.3999999999996</v>
          </cell>
          <cell r="K17">
            <v>1653.9</v>
          </cell>
          <cell r="L17">
            <v>5995.3</v>
          </cell>
        </row>
        <row r="18">
          <cell r="A18" t="str">
            <v xml:space="preserve"> 1.2.4</v>
          </cell>
          <cell r="B18" t="str">
            <v xml:space="preserve"> COMP.1670.R01 </v>
          </cell>
          <cell r="C18" t="str">
            <v>Próprio</v>
          </cell>
          <cell r="D18" t="str">
            <v>EXECUÇÃO DE ALMOXARIFADO EM CANTEIRO DE OBRAS, FORA DA PROJEÇÃO DA LAJE, EM CHAPA DE MADEIRA COMPENSADA, NÃO INCLUSO MOBILIÁRIO E EQUIPAMENTOS.</v>
          </cell>
          <cell r="E18" t="str">
            <v>m²</v>
          </cell>
          <cell r="F18">
            <v>5</v>
          </cell>
          <cell r="G18">
            <v>635.30999999999995</v>
          </cell>
          <cell r="H18">
            <v>204.89</v>
          </cell>
          <cell r="I18">
            <v>840.2</v>
          </cell>
          <cell r="J18">
            <v>3176.55</v>
          </cell>
          <cell r="K18">
            <v>1024.45</v>
          </cell>
          <cell r="L18">
            <v>4201</v>
          </cell>
        </row>
        <row r="19">
          <cell r="A19" t="str">
            <v xml:space="preserve"> 1.2.5</v>
          </cell>
          <cell r="B19" t="str">
            <v xml:space="preserve"> COMP.1829 </v>
          </cell>
          <cell r="C19" t="str">
            <v>Próprio</v>
          </cell>
          <cell r="D19" t="str">
            <v>EXECUÇÃO DE REFEITÓRIO EM CANTEIRO DE OBRAS, FORA DA PROJEÇÃO DA LAJE, EM CHAPA DE MADEIRA COMPENSADA, NÃO INCLUSO MOBILIÁRIO E EQUIPAMENTOS. AF_01/2024_PE</v>
          </cell>
          <cell r="E19" t="str">
            <v>m²</v>
          </cell>
          <cell r="F19">
            <v>10</v>
          </cell>
          <cell r="G19">
            <v>639.78</v>
          </cell>
          <cell r="H19">
            <v>217.37</v>
          </cell>
          <cell r="I19">
            <v>857.15</v>
          </cell>
          <cell r="J19">
            <v>6397.8</v>
          </cell>
          <cell r="K19">
            <v>2173.6999999999998</v>
          </cell>
          <cell r="L19">
            <v>8571.5</v>
          </cell>
        </row>
        <row r="20">
          <cell r="A20" t="str">
            <v xml:space="preserve"> 1.3 </v>
          </cell>
          <cell r="D20" t="str">
            <v>ADMINISTRAÇÃO LOCAL</v>
          </cell>
          <cell r="L20">
            <v>425859.74</v>
          </cell>
        </row>
        <row r="21">
          <cell r="A21" t="str">
            <v xml:space="preserve"> 1.3.1 </v>
          </cell>
          <cell r="B21" t="str">
            <v xml:space="preserve"> INS.690 </v>
          </cell>
          <cell r="C21" t="str">
            <v>Próprio</v>
          </cell>
          <cell r="D21" t="str">
            <v>ANOTAÇÃO DE RESPONSABILIDADE TÉCNICA - ART</v>
          </cell>
          <cell r="E21" t="str">
            <v>und</v>
          </cell>
          <cell r="F21">
            <v>2</v>
          </cell>
          <cell r="G21">
            <v>271.47000000000003</v>
          </cell>
          <cell r="H21">
            <v>0</v>
          </cell>
          <cell r="I21">
            <v>271.47000000000003</v>
          </cell>
          <cell r="J21">
            <v>542.94000000000005</v>
          </cell>
          <cell r="K21">
            <v>0</v>
          </cell>
          <cell r="L21">
            <v>542.94000000000005</v>
          </cell>
        </row>
        <row r="22">
          <cell r="A22" t="str">
            <v xml:space="preserve"> 1.3.2</v>
          </cell>
          <cell r="B22">
            <v>90778</v>
          </cell>
          <cell r="C22" t="str">
            <v>SINAPI</v>
          </cell>
          <cell r="D22" t="str">
            <v>ENGENHEIRO CIVIL DE OBRA PLENO COM ENCARGOS COMPLEMENTARES (6 HORAS DIÁRIAS X 10 MESES)</v>
          </cell>
          <cell r="E22" t="str">
            <v>H</v>
          </cell>
          <cell r="F22">
            <v>1320</v>
          </cell>
          <cell r="G22">
            <v>2.29</v>
          </cell>
          <cell r="H22">
            <v>129.30000000000001</v>
          </cell>
          <cell r="I22">
            <v>131.59</v>
          </cell>
          <cell r="J22">
            <v>3022.8</v>
          </cell>
          <cell r="K22">
            <v>170676</v>
          </cell>
          <cell r="L22">
            <v>173698.8</v>
          </cell>
        </row>
        <row r="23">
          <cell r="A23" t="str">
            <v xml:space="preserve"> 1.3.3</v>
          </cell>
          <cell r="B23" t="str">
            <v xml:space="preserve"> COMP.1806 </v>
          </cell>
          <cell r="C23" t="str">
            <v>Próprio</v>
          </cell>
          <cell r="D23" t="str">
            <v>ENGENHEIRO ELETRICISTA JUNIOR COM ENCARGOS COMPLEMENTARES (3 HORAS DIÁRIAS X 10 MESES)</v>
          </cell>
          <cell r="E23" t="str">
            <v>H</v>
          </cell>
          <cell r="F23">
            <v>660</v>
          </cell>
          <cell r="G23">
            <v>2.29</v>
          </cell>
          <cell r="H23">
            <v>114.58</v>
          </cell>
          <cell r="I23">
            <v>116.87</v>
          </cell>
          <cell r="J23">
            <v>1511.4</v>
          </cell>
          <cell r="K23">
            <v>75622.8</v>
          </cell>
          <cell r="L23">
            <v>77134.2</v>
          </cell>
        </row>
        <row r="24">
          <cell r="A24" t="str">
            <v xml:space="preserve"> 1.3.4</v>
          </cell>
          <cell r="B24" t="str">
            <v xml:space="preserve"> COMP.945 </v>
          </cell>
          <cell r="C24" t="str">
            <v>Próprio</v>
          </cell>
          <cell r="D24" t="str">
            <v>ENGENHEIRO MECÂNICO COM ENCARGOS COMPLEMENTARES  (3 HORAS DIÁRIAS X 10 MESES)</v>
          </cell>
          <cell r="E24" t="str">
            <v>H</v>
          </cell>
          <cell r="F24">
            <v>660</v>
          </cell>
          <cell r="G24">
            <v>2.29</v>
          </cell>
          <cell r="H24">
            <v>114.58</v>
          </cell>
          <cell r="I24">
            <v>116.87</v>
          </cell>
          <cell r="J24">
            <v>1511.4</v>
          </cell>
          <cell r="K24">
            <v>75622.8</v>
          </cell>
          <cell r="L24">
            <v>77134.2</v>
          </cell>
        </row>
        <row r="25">
          <cell r="A25" t="str">
            <v xml:space="preserve"> 1.3.5</v>
          </cell>
          <cell r="B25">
            <v>94295</v>
          </cell>
          <cell r="C25" t="str">
            <v>SINAPI</v>
          </cell>
          <cell r="D25" t="str">
            <v>MESTRE DE OBRAS COM ENCARGOS COMPLEMENTARES</v>
          </cell>
          <cell r="E25" t="str">
            <v>mês</v>
          </cell>
          <cell r="F25">
            <v>10</v>
          </cell>
          <cell r="G25">
            <v>543.41999999999996</v>
          </cell>
          <cell r="H25">
            <v>9191.5400000000009</v>
          </cell>
          <cell r="I25">
            <v>9734.9599999999991</v>
          </cell>
          <cell r="J25">
            <v>5434.2</v>
          </cell>
          <cell r="K25">
            <v>91915.4</v>
          </cell>
          <cell r="L25">
            <v>97349.6</v>
          </cell>
        </row>
        <row r="26">
          <cell r="A26" t="str">
            <v xml:space="preserve"> 1.4 </v>
          </cell>
          <cell r="D26" t="str">
            <v>PROJETO "AS BUILT"</v>
          </cell>
          <cell r="L26">
            <v>2637.25</v>
          </cell>
        </row>
        <row r="27">
          <cell r="A27" t="str">
            <v xml:space="preserve"> 1.4.1 </v>
          </cell>
          <cell r="B27" t="str">
            <v xml:space="preserve"> COMP.281.R01</v>
          </cell>
          <cell r="C27" t="str">
            <v>Próprio</v>
          </cell>
          <cell r="D27" t="str">
            <v>Projeto As Built - Arquitetônico</v>
          </cell>
          <cell r="E27" t="str">
            <v>m²</v>
          </cell>
          <cell r="F27">
            <v>405.74</v>
          </cell>
          <cell r="G27">
            <v>0.13</v>
          </cell>
          <cell r="H27">
            <v>1.17</v>
          </cell>
          <cell r="I27">
            <v>1.3</v>
          </cell>
          <cell r="J27">
            <v>52.74</v>
          </cell>
          <cell r="K27">
            <v>474.71</v>
          </cell>
          <cell r="L27">
            <v>527.45000000000005</v>
          </cell>
        </row>
        <row r="28">
          <cell r="A28" t="str">
            <v xml:space="preserve"> 1.4.2 </v>
          </cell>
          <cell r="B28" t="str">
            <v xml:space="preserve"> COMP.284.R01</v>
          </cell>
          <cell r="C28" t="str">
            <v>Próprio</v>
          </cell>
          <cell r="D28" t="str">
            <v>Projeto As Built - Hidrossanitário</v>
          </cell>
          <cell r="E28" t="str">
            <v>m²</v>
          </cell>
          <cell r="F28">
            <v>405.74</v>
          </cell>
          <cell r="G28">
            <v>0.13</v>
          </cell>
          <cell r="H28">
            <v>1.17</v>
          </cell>
          <cell r="I28">
            <v>1.3</v>
          </cell>
          <cell r="J28">
            <v>52.74</v>
          </cell>
          <cell r="K28">
            <v>474.71</v>
          </cell>
          <cell r="L28">
            <v>527.45000000000005</v>
          </cell>
        </row>
        <row r="29">
          <cell r="A29" t="str">
            <v xml:space="preserve"> 1.4.3 </v>
          </cell>
          <cell r="B29" t="str">
            <v xml:space="preserve"> COMP.283.R01</v>
          </cell>
          <cell r="C29" t="str">
            <v>Próprio</v>
          </cell>
          <cell r="D29" t="str">
            <v>Projeto As Built - Elétrico</v>
          </cell>
          <cell r="E29" t="str">
            <v>m²</v>
          </cell>
          <cell r="F29">
            <v>405.74</v>
          </cell>
          <cell r="G29">
            <v>0.13</v>
          </cell>
          <cell r="H29">
            <v>1.17</v>
          </cell>
          <cell r="I29">
            <v>1.3</v>
          </cell>
          <cell r="J29">
            <v>52.74</v>
          </cell>
          <cell r="K29">
            <v>474.71</v>
          </cell>
          <cell r="L29">
            <v>527.45000000000005</v>
          </cell>
        </row>
        <row r="30">
          <cell r="A30" t="str">
            <v xml:space="preserve"> 1.4.4 </v>
          </cell>
          <cell r="B30" t="str">
            <v xml:space="preserve"> COMP.285.R01</v>
          </cell>
          <cell r="C30" t="str">
            <v>Próprio</v>
          </cell>
          <cell r="D30" t="str">
            <v>Projeto As Built - Preventivo</v>
          </cell>
          <cell r="E30" t="str">
            <v>m²</v>
          </cell>
          <cell r="F30">
            <v>405.74</v>
          </cell>
          <cell r="G30">
            <v>0.13</v>
          </cell>
          <cell r="H30">
            <v>1.17</v>
          </cell>
          <cell r="I30">
            <v>1.3</v>
          </cell>
          <cell r="J30">
            <v>52.74</v>
          </cell>
          <cell r="K30">
            <v>474.71</v>
          </cell>
          <cell r="L30">
            <v>527.45000000000005</v>
          </cell>
        </row>
        <row r="31">
          <cell r="A31" t="str">
            <v xml:space="preserve"> 1.4.5 </v>
          </cell>
          <cell r="B31" t="str">
            <v xml:space="preserve"> COMP.286.R01</v>
          </cell>
          <cell r="C31" t="str">
            <v>Próprio</v>
          </cell>
          <cell r="D31" t="str">
            <v>Projeto As Built - Climatização</v>
          </cell>
          <cell r="E31" t="str">
            <v>m²</v>
          </cell>
          <cell r="F31">
            <v>405.74</v>
          </cell>
          <cell r="G31">
            <v>0.13</v>
          </cell>
          <cell r="H31">
            <v>1.17</v>
          </cell>
          <cell r="I31">
            <v>1.3</v>
          </cell>
          <cell r="J31">
            <v>52.74</v>
          </cell>
          <cell r="K31">
            <v>474.71</v>
          </cell>
          <cell r="L31">
            <v>527.45000000000005</v>
          </cell>
        </row>
        <row r="32">
          <cell r="A32" t="str">
            <v xml:space="preserve"> 1.5 </v>
          </cell>
          <cell r="D32" t="str">
            <v>DESPESAS CORRENTES</v>
          </cell>
          <cell r="L32">
            <v>6015.5</v>
          </cell>
        </row>
        <row r="33">
          <cell r="A33" t="str">
            <v xml:space="preserve"> 1.5.1 </v>
          </cell>
          <cell r="B33" t="str">
            <v xml:space="preserve"> COMP.280 </v>
          </cell>
          <cell r="C33" t="str">
            <v>Próprio</v>
          </cell>
          <cell r="D33" t="str">
            <v>Limpeza Permanente da Obra</v>
          </cell>
          <cell r="E33" t="str">
            <v>mês</v>
          </cell>
          <cell r="F33">
            <v>10</v>
          </cell>
          <cell r="G33">
            <v>110.27</v>
          </cell>
          <cell r="H33">
            <v>491.28</v>
          </cell>
          <cell r="I33">
            <v>601.54999999999995</v>
          </cell>
          <cell r="J33">
            <v>1102.7</v>
          </cell>
          <cell r="K33">
            <v>4912.8</v>
          </cell>
          <cell r="L33">
            <v>6015.5</v>
          </cell>
        </row>
        <row r="34">
          <cell r="D34" t="str">
            <v>TOTAIS</v>
          </cell>
          <cell r="E34" t="str">
            <v/>
          </cell>
          <cell r="J34">
            <v>40717.239999999983</v>
          </cell>
          <cell r="K34">
            <v>429234.62000000011</v>
          </cell>
        </row>
        <row r="35">
          <cell r="D35" t="str">
            <v/>
          </cell>
          <cell r="E35" t="str">
            <v/>
          </cell>
          <cell r="K35">
            <v>469951.8600000001</v>
          </cell>
        </row>
        <row r="36">
          <cell r="A36">
            <v>2</v>
          </cell>
          <cell r="D36" t="str">
            <v xml:space="preserve">DEMOLIÇÕES </v>
          </cell>
          <cell r="L36">
            <v>13034.94</v>
          </cell>
        </row>
        <row r="37">
          <cell r="A37" t="str">
            <v xml:space="preserve"> 2.1 </v>
          </cell>
          <cell r="D37" t="str">
            <v>DEMOLIÇÕES</v>
          </cell>
          <cell r="L37">
            <v>13034.94</v>
          </cell>
        </row>
        <row r="38">
          <cell r="A38" t="str">
            <v xml:space="preserve"> 2.1.1 </v>
          </cell>
          <cell r="B38">
            <v>97647</v>
          </cell>
          <cell r="C38" t="str">
            <v>SINAPI</v>
          </cell>
          <cell r="D38" t="str">
            <v>REMOÇÃO DE TELHAS DE FIBROCIMENTO METÁLICA E CERÂMICA, DE FORMA MANUAL, SEM REAPROVEITAMENTO. AF_09/2023</v>
          </cell>
          <cell r="E38" t="str">
            <v>m²</v>
          </cell>
          <cell r="F38">
            <v>257.48</v>
          </cell>
          <cell r="G38">
            <v>0.63</v>
          </cell>
          <cell r="H38">
            <v>3.28</v>
          </cell>
          <cell r="I38">
            <v>3.91</v>
          </cell>
          <cell r="J38">
            <v>162.21</v>
          </cell>
          <cell r="K38">
            <v>844.53</v>
          </cell>
          <cell r="L38">
            <v>1006.74</v>
          </cell>
        </row>
        <row r="39">
          <cell r="A39" t="str">
            <v xml:space="preserve"> 2.1.2</v>
          </cell>
          <cell r="B39">
            <v>97650</v>
          </cell>
          <cell r="C39" t="str">
            <v>SINAPI</v>
          </cell>
          <cell r="D39" t="str">
            <v>REMOÇÃO DE TRAMA DE MADEIRA PARA COBERTURA, DE FORMA MANUAL, SEM REAPROVEITAMENTO. AF_09/2023</v>
          </cell>
          <cell r="E39" t="str">
            <v>m²</v>
          </cell>
          <cell r="F39">
            <v>257.48</v>
          </cell>
          <cell r="G39">
            <v>1.39</v>
          </cell>
          <cell r="H39">
            <v>7.07</v>
          </cell>
          <cell r="I39">
            <v>8.4600000000000009</v>
          </cell>
          <cell r="J39">
            <v>357.89</v>
          </cell>
          <cell r="K39">
            <v>1820.38</v>
          </cell>
          <cell r="L39">
            <v>2178.27</v>
          </cell>
        </row>
        <row r="40">
          <cell r="A40" t="str">
            <v xml:space="preserve"> 2.1.3</v>
          </cell>
          <cell r="B40">
            <v>97640</v>
          </cell>
          <cell r="C40" t="str">
            <v>SINAPI</v>
          </cell>
          <cell r="D40" t="str">
            <v>REMOÇÃO DE FORROS DE DRYWALL, PVC E FIBROMINERAL, DE FORMA MANUAL, SEM REAPROVEITAMENTO. AF_09/2023</v>
          </cell>
          <cell r="E40" t="str">
            <v>m²</v>
          </cell>
          <cell r="F40">
            <v>67.490000000000009</v>
          </cell>
          <cell r="G40">
            <v>0.33</v>
          </cell>
          <cell r="H40">
            <v>1.67</v>
          </cell>
          <cell r="I40">
            <v>2</v>
          </cell>
          <cell r="J40">
            <v>22.27</v>
          </cell>
          <cell r="K40">
            <v>112.7</v>
          </cell>
          <cell r="L40">
            <v>134.97</v>
          </cell>
        </row>
        <row r="41">
          <cell r="A41" t="str">
            <v xml:space="preserve"> 2.1.4</v>
          </cell>
          <cell r="B41">
            <v>97642</v>
          </cell>
          <cell r="C41" t="str">
            <v>SINAPI</v>
          </cell>
          <cell r="D41" t="str">
            <v>REMOÇÃO DE TRAMA METÁLICA OU DE MADEIRA PARA FORRO, DE FORMA MANUAL, SEM REAPROVEITAMENTO. AF_09/2023</v>
          </cell>
          <cell r="E41" t="str">
            <v>m²</v>
          </cell>
          <cell r="F41">
            <v>67.490000000000009</v>
          </cell>
          <cell r="G41">
            <v>0.48</v>
          </cell>
          <cell r="H41">
            <v>2.39</v>
          </cell>
          <cell r="I41">
            <v>2.87</v>
          </cell>
          <cell r="J41">
            <v>32.39</v>
          </cell>
          <cell r="K41">
            <v>161.30000000000001</v>
          </cell>
          <cell r="L41">
            <v>193.69</v>
          </cell>
        </row>
        <row r="42">
          <cell r="A42" t="str">
            <v xml:space="preserve"> 2.1.5</v>
          </cell>
          <cell r="B42">
            <v>97622</v>
          </cell>
          <cell r="C42" t="str">
            <v>SINAPI</v>
          </cell>
          <cell r="D42" t="str">
            <v>DEMOLIÇÃO DE ALVENARIA DE BLOCO FURADO, DE FORMA MANUAL, SEM REAPROVEITAMENTO. AF_09/2023</v>
          </cell>
          <cell r="E42" t="str">
            <v>m³</v>
          </cell>
          <cell r="F42">
            <v>16.21</v>
          </cell>
          <cell r="G42">
            <v>10.56</v>
          </cell>
          <cell r="H42">
            <v>50.31</v>
          </cell>
          <cell r="I42">
            <v>60.87</v>
          </cell>
          <cell r="J42">
            <v>171.17</v>
          </cell>
          <cell r="K42">
            <v>815.52</v>
          </cell>
          <cell r="L42">
            <v>986.69</v>
          </cell>
        </row>
        <row r="43">
          <cell r="A43" t="str">
            <v xml:space="preserve"> 2.1.6</v>
          </cell>
          <cell r="B43">
            <v>97638</v>
          </cell>
          <cell r="C43" t="str">
            <v>SINAPI</v>
          </cell>
          <cell r="D43" t="str">
            <v>REMOÇÃO DE CHAPAS E PERFIS DE DRYWALL, DE FORMA MANUAL, SEM REAPROVEITAMENTO. AF_09/2023</v>
          </cell>
          <cell r="E43" t="str">
            <v>m²</v>
          </cell>
          <cell r="F43">
            <v>42.67</v>
          </cell>
          <cell r="G43">
            <v>1.44</v>
          </cell>
          <cell r="H43">
            <v>7.16</v>
          </cell>
          <cell r="I43">
            <v>8.6</v>
          </cell>
          <cell r="J43">
            <v>61.44</v>
          </cell>
          <cell r="K43">
            <v>305.51</v>
          </cell>
          <cell r="L43">
            <v>366.95</v>
          </cell>
        </row>
        <row r="44">
          <cell r="A44" t="str">
            <v xml:space="preserve"> 2.1.7</v>
          </cell>
          <cell r="B44">
            <v>97633</v>
          </cell>
          <cell r="C44" t="str">
            <v>SINAPI</v>
          </cell>
          <cell r="D44" t="str">
            <v>DEMOLIÇÃO DE REVESTIMENTO CERÂMICO, DE FORMA MANUAL, SEM REAPROVEITAMENTO. AF_09/2023</v>
          </cell>
          <cell r="E44" t="str">
            <v>m²</v>
          </cell>
          <cell r="F44">
            <v>74.25</v>
          </cell>
          <cell r="G44">
            <v>4.16</v>
          </cell>
          <cell r="H44">
            <v>20.64</v>
          </cell>
          <cell r="I44">
            <v>24.8</v>
          </cell>
          <cell r="J44">
            <v>308.88</v>
          </cell>
          <cell r="K44">
            <v>1532.52</v>
          </cell>
          <cell r="L44">
            <v>1841.4</v>
          </cell>
        </row>
        <row r="45">
          <cell r="A45" t="str">
            <v xml:space="preserve"> 2.1.8</v>
          </cell>
          <cell r="B45">
            <v>97631</v>
          </cell>
          <cell r="C45" t="str">
            <v>SINAPI</v>
          </cell>
          <cell r="D45" t="str">
            <v>DEMOLIÇÃO DE ARGAMASSAS, DE FORMA MANUAL, SEM REAPROVEITAMENTO. AF_09/2023</v>
          </cell>
          <cell r="E45" t="str">
            <v>m²</v>
          </cell>
          <cell r="F45">
            <v>74.25</v>
          </cell>
          <cell r="G45">
            <v>2.08</v>
          </cell>
          <cell r="H45">
            <v>10.34</v>
          </cell>
          <cell r="I45">
            <v>12.42</v>
          </cell>
          <cell r="J45">
            <v>154.44</v>
          </cell>
          <cell r="K45">
            <v>767.74</v>
          </cell>
          <cell r="L45">
            <v>922.18</v>
          </cell>
        </row>
        <row r="46">
          <cell r="A46" t="str">
            <v xml:space="preserve"> 2.1.9</v>
          </cell>
          <cell r="B46">
            <v>97629</v>
          </cell>
          <cell r="C46" t="str">
            <v>SINAPI</v>
          </cell>
          <cell r="D46" t="str">
            <v>DEMOLIÇÃO DE LAJES, EM CONCRETO ARMADO, DE FORMA MECANIZADA COM MARTELETE, SEM REAPROVEITAMENTO. AF_09/2023</v>
          </cell>
          <cell r="E46" t="str">
            <v>m³</v>
          </cell>
          <cell r="F46">
            <v>42.81</v>
          </cell>
          <cell r="G46">
            <v>16.309999999999999</v>
          </cell>
          <cell r="H46">
            <v>64.62</v>
          </cell>
          <cell r="I46">
            <v>80.930000000000007</v>
          </cell>
          <cell r="J46">
            <v>698.23</v>
          </cell>
          <cell r="K46">
            <v>2766.38</v>
          </cell>
          <cell r="L46">
            <v>3464.61</v>
          </cell>
        </row>
        <row r="47">
          <cell r="A47" t="str">
            <v xml:space="preserve"> 2.1.10</v>
          </cell>
          <cell r="B47">
            <v>104791</v>
          </cell>
          <cell r="C47" t="str">
            <v>SINAPI</v>
          </cell>
          <cell r="D47" t="str">
            <v>DEMOLIÇÃO DE ARGAMASSAS, DE FORMA DE FORMA MECANIZADA COM MARTELETE, SEM REAPROVEITAMENTO. AF_09/2023</v>
          </cell>
          <cell r="E47" t="str">
            <v>m²</v>
          </cell>
          <cell r="F47">
            <v>66.509999999999991</v>
          </cell>
          <cell r="G47">
            <v>1.1599999999999999</v>
          </cell>
          <cell r="H47">
            <v>4.83</v>
          </cell>
          <cell r="I47">
            <v>5.99</v>
          </cell>
          <cell r="J47">
            <v>77.150000000000006</v>
          </cell>
          <cell r="K47">
            <v>321.24</v>
          </cell>
          <cell r="L47">
            <v>398.39</v>
          </cell>
        </row>
        <row r="48">
          <cell r="A48" t="str">
            <v xml:space="preserve"> 2.1.11</v>
          </cell>
          <cell r="B48">
            <v>97645</v>
          </cell>
          <cell r="C48" t="str">
            <v>SINAPI</v>
          </cell>
          <cell r="D48" t="str">
            <v>REMOÇÃO DE JANELAS, DE FORMA MANUAL, SEM REAPROVEITAMENTO. AF_09/2023</v>
          </cell>
          <cell r="E48" t="str">
            <v>m²</v>
          </cell>
          <cell r="F48">
            <v>28.67</v>
          </cell>
          <cell r="G48">
            <v>4.45</v>
          </cell>
          <cell r="H48">
            <v>22.46</v>
          </cell>
          <cell r="I48">
            <v>26.91</v>
          </cell>
          <cell r="J48">
            <v>127.58</v>
          </cell>
          <cell r="K48">
            <v>643.91999999999996</v>
          </cell>
          <cell r="L48">
            <v>771.5</v>
          </cell>
        </row>
        <row r="49">
          <cell r="A49" t="str">
            <v xml:space="preserve"> 2.1.12</v>
          </cell>
          <cell r="B49">
            <v>97644</v>
          </cell>
          <cell r="C49" t="str">
            <v>SINAPI</v>
          </cell>
          <cell r="D49" t="str">
            <v>REMOÇÃO DE PORTAS, DE FORMA MANUAL, SEM REAPROVEITAMENTO. AF_09/2023</v>
          </cell>
          <cell r="E49" t="str">
            <v>m²</v>
          </cell>
          <cell r="F49">
            <v>16.380000000000003</v>
          </cell>
          <cell r="G49">
            <v>1.73</v>
          </cell>
          <cell r="H49">
            <v>8.69</v>
          </cell>
          <cell r="I49">
            <v>10.42</v>
          </cell>
          <cell r="J49">
            <v>28.33</v>
          </cell>
          <cell r="K49">
            <v>142.34</v>
          </cell>
          <cell r="L49">
            <v>170.67</v>
          </cell>
        </row>
        <row r="50">
          <cell r="A50" t="str">
            <v xml:space="preserve"> 2.1.13</v>
          </cell>
          <cell r="B50">
            <v>97663</v>
          </cell>
          <cell r="C50" t="str">
            <v>SINAPI</v>
          </cell>
          <cell r="D50" t="str">
            <v>REMOÇÃO DE LOUÇAS, DE FORMA MANUAL, SEM REAPROVEITAMENTO. AF_09/2023</v>
          </cell>
          <cell r="E50" t="str">
            <v>und</v>
          </cell>
          <cell r="F50">
            <v>4</v>
          </cell>
          <cell r="G50">
            <v>2.21</v>
          </cell>
          <cell r="H50">
            <v>11.41</v>
          </cell>
          <cell r="I50">
            <v>13.62</v>
          </cell>
          <cell r="J50">
            <v>8.84</v>
          </cell>
          <cell r="K50">
            <v>45.64</v>
          </cell>
          <cell r="L50">
            <v>54.48</v>
          </cell>
        </row>
        <row r="51">
          <cell r="A51" t="str">
            <v xml:space="preserve"> 2.1.14</v>
          </cell>
          <cell r="B51" t="str">
            <v xml:space="preserve"> COMP.1861 </v>
          </cell>
          <cell r="C51" t="str">
            <v>Próprio</v>
          </cell>
          <cell r="D51" t="str">
            <v>SUPRESSÃO DE ÁRVORES COM DIAM. MAIOR DE 30CM</v>
          </cell>
          <cell r="E51" t="str">
            <v>und</v>
          </cell>
          <cell r="F51">
            <v>1</v>
          </cell>
          <cell r="G51">
            <v>30.77</v>
          </cell>
          <cell r="H51">
            <v>13</v>
          </cell>
          <cell r="I51">
            <v>43.77</v>
          </cell>
          <cell r="J51">
            <v>30.77</v>
          </cell>
          <cell r="K51">
            <v>13</v>
          </cell>
          <cell r="L51">
            <v>43.77</v>
          </cell>
        </row>
        <row r="52">
          <cell r="A52" t="str">
            <v xml:space="preserve"> 2.1.15</v>
          </cell>
          <cell r="B52">
            <v>98524</v>
          </cell>
          <cell r="C52" t="str">
            <v>SINAPI</v>
          </cell>
          <cell r="D52" t="str">
            <v>LIMPEZA MANUAL DE VEGETAÇÃO EM TERRENO COM ENXADA. AF_03/2024</v>
          </cell>
          <cell r="E52" t="str">
            <v>m²</v>
          </cell>
          <cell r="F52">
            <v>104.3</v>
          </cell>
          <cell r="G52">
            <v>0.88</v>
          </cell>
          <cell r="H52">
            <v>3.92</v>
          </cell>
          <cell r="I52">
            <v>4.8</v>
          </cell>
          <cell r="J52">
            <v>91.78</v>
          </cell>
          <cell r="K52">
            <v>408.85</v>
          </cell>
          <cell r="L52">
            <v>500.63</v>
          </cell>
        </row>
        <row r="53">
          <cell r="D53" t="str">
            <v>TOTAIS</v>
          </cell>
          <cell r="E53" t="str">
            <v/>
          </cell>
          <cell r="J53">
            <v>2333.3700000000003</v>
          </cell>
          <cell r="K53">
            <v>10701.569999999998</v>
          </cell>
        </row>
        <row r="54">
          <cell r="D54" t="str">
            <v/>
          </cell>
          <cell r="E54" t="str">
            <v/>
          </cell>
          <cell r="K54">
            <v>13034.939999999999</v>
          </cell>
        </row>
        <row r="55">
          <cell r="A55">
            <v>3</v>
          </cell>
          <cell r="D55" t="str">
            <v>ESTRUTURA DE CONCRETO ARMADO</v>
          </cell>
          <cell r="L55">
            <v>84576.510000000009</v>
          </cell>
        </row>
        <row r="56">
          <cell r="A56" t="str">
            <v xml:space="preserve"> 3.1 </v>
          </cell>
          <cell r="D56" t="str">
            <v>TÉRREO - FUNDAÇÃO</v>
          </cell>
          <cell r="L56">
            <v>10942.900000000001</v>
          </cell>
        </row>
        <row r="57">
          <cell r="A57" t="str">
            <v xml:space="preserve"> 3.1.1</v>
          </cell>
          <cell r="B57">
            <v>97083</v>
          </cell>
          <cell r="C57" t="str">
            <v>SINAPI</v>
          </cell>
          <cell r="D57" t="str">
            <v>COMPACTAÇÃO MECÂNICA DE SOLO PARA EXECUÇÃO DE RADIER, PISO DE CONCRETO OU LAJE SOBRE SOLO, COM COMPACTADOR DE SOLOS A PERCUSSÃO. AF_09/2021</v>
          </cell>
          <cell r="E57" t="str">
            <v>m²</v>
          </cell>
          <cell r="F57">
            <v>3.56</v>
          </cell>
          <cell r="G57">
            <v>0.75</v>
          </cell>
          <cell r="H57">
            <v>2.89</v>
          </cell>
          <cell r="I57">
            <v>3.64</v>
          </cell>
          <cell r="J57">
            <v>2.67</v>
          </cell>
          <cell r="K57">
            <v>10.28</v>
          </cell>
          <cell r="L57">
            <v>12.95</v>
          </cell>
        </row>
        <row r="58">
          <cell r="A58" t="str">
            <v xml:space="preserve"> 3.1.2</v>
          </cell>
          <cell r="B58">
            <v>96624</v>
          </cell>
          <cell r="C58" t="str">
            <v>SINAPI</v>
          </cell>
          <cell r="D58" t="str">
            <v>LASTRO COM MATERIAL GRANULAR (PEDRA BRITADA N.2), APLICADO EM PISOS OU LAJES SOBRE SOLO, ESPESSURA DE *10 CM*. AF_01/2024</v>
          </cell>
          <cell r="E58" t="str">
            <v>m³</v>
          </cell>
          <cell r="F58">
            <v>0.36</v>
          </cell>
          <cell r="G58">
            <v>143.51</v>
          </cell>
          <cell r="H58">
            <v>55.88</v>
          </cell>
          <cell r="I58">
            <v>199.39</v>
          </cell>
          <cell r="J58">
            <v>51.66</v>
          </cell>
          <cell r="K58">
            <v>20.11</v>
          </cell>
          <cell r="L58">
            <v>71.77</v>
          </cell>
        </row>
        <row r="59">
          <cell r="A59" t="str">
            <v xml:space="preserve"> 3.1.3</v>
          </cell>
          <cell r="B59">
            <v>97087</v>
          </cell>
          <cell r="C59" t="str">
            <v>SINAPI</v>
          </cell>
          <cell r="D59" t="str">
            <v>CAMADA SEPARADORA PARA EXECUÇÃO DE RADIER, PISO DE CONCRETO OU LAJE SOBRE SOLO, EM LONA PLÁSTICA. AF_09/2021</v>
          </cell>
          <cell r="E59" t="str">
            <v>m²</v>
          </cell>
          <cell r="F59">
            <v>3.56</v>
          </cell>
          <cell r="G59">
            <v>2.2799999999999998</v>
          </cell>
          <cell r="H59">
            <v>0.48</v>
          </cell>
          <cell r="I59">
            <v>2.76</v>
          </cell>
          <cell r="J59">
            <v>8.11</v>
          </cell>
          <cell r="K59">
            <v>1.7</v>
          </cell>
          <cell r="L59">
            <v>9.81</v>
          </cell>
        </row>
        <row r="60">
          <cell r="A60" t="str">
            <v xml:space="preserve"> 3.1.4</v>
          </cell>
          <cell r="B60">
            <v>97086</v>
          </cell>
          <cell r="C60" t="str">
            <v>SINAPI</v>
          </cell>
          <cell r="D60" t="str">
            <v>FABRICAÇÃO, MONTAGEM E DESMONTAGEM DE FORMA PARA RADIER, PISO DE CONCRETO OU LAJE SOBRE SOLO, EM MADEIRA SERRADA, 4 UTILIZAÇÕES. AF_09/2021</v>
          </cell>
          <cell r="E60" t="str">
            <v>m²</v>
          </cell>
          <cell r="F60">
            <v>1.9</v>
          </cell>
          <cell r="G60">
            <v>83.37</v>
          </cell>
          <cell r="H60">
            <v>97.02</v>
          </cell>
          <cell r="I60">
            <v>180.39</v>
          </cell>
          <cell r="J60">
            <v>158.4</v>
          </cell>
          <cell r="K60">
            <v>184.33</v>
          </cell>
          <cell r="L60">
            <v>342.73</v>
          </cell>
        </row>
        <row r="61">
          <cell r="A61" t="str">
            <v xml:space="preserve"> 3.1.5</v>
          </cell>
          <cell r="B61">
            <v>92770</v>
          </cell>
          <cell r="C61" t="str">
            <v>SINAPI</v>
          </cell>
          <cell r="D61" t="str">
            <v>ARMAÇÃO DE LAJE DE ESTRUTURA CONVENCIONAL DE CONCRETO ARMADO UTILIZANDO AÇO CA-50 DE 8,0 MM - MONTAGEM. AF_06/2022</v>
          </cell>
          <cell r="E61" t="str">
            <v>KG</v>
          </cell>
          <cell r="F61">
            <v>81.099999999999994</v>
          </cell>
          <cell r="G61">
            <v>9.84</v>
          </cell>
          <cell r="H61">
            <v>1.73</v>
          </cell>
          <cell r="I61">
            <v>11.57</v>
          </cell>
          <cell r="J61">
            <v>798.02</v>
          </cell>
          <cell r="K61">
            <v>140.30000000000001</v>
          </cell>
          <cell r="L61">
            <v>938.32</v>
          </cell>
        </row>
        <row r="62">
          <cell r="A62" t="str">
            <v xml:space="preserve"> 3.1.6</v>
          </cell>
          <cell r="B62">
            <v>97096</v>
          </cell>
          <cell r="C62" t="str">
            <v>SINAPI</v>
          </cell>
          <cell r="D62" t="str">
            <v>CONCRETAGEM DE RADIER, PISO DE CONCRETO OU LAJE SOBRE SOLO, FCK 30 MPA - LANÇAMENTO, ADENSAMENTO E ACABAMENTO. AF_09/2021</v>
          </cell>
          <cell r="E62" t="str">
            <v>m³</v>
          </cell>
          <cell r="F62">
            <v>0.9</v>
          </cell>
          <cell r="G62">
            <v>714.67</v>
          </cell>
          <cell r="H62">
            <v>19.07</v>
          </cell>
          <cell r="I62">
            <v>733.74</v>
          </cell>
          <cell r="J62">
            <v>643.20000000000005</v>
          </cell>
          <cell r="K62">
            <v>17.16</v>
          </cell>
          <cell r="L62">
            <v>660.36</v>
          </cell>
        </row>
        <row r="63">
          <cell r="A63" t="str">
            <v xml:space="preserve"> 3.1.7</v>
          </cell>
          <cell r="B63">
            <v>96535</v>
          </cell>
          <cell r="C63" t="str">
            <v>SINAPI</v>
          </cell>
          <cell r="D63" t="str">
            <v xml:space="preserve"> FABRICAÇÃO, MONTAGEM E DESMONTAGEM DE FÔRMA PARA SAPATA, EM MADEIRA SERRADA, E=25 MM, 4 UTILIZAÇÕES. AF_01/2024</v>
          </cell>
          <cell r="E63" t="str">
            <v>m²</v>
          </cell>
          <cell r="F63">
            <v>13.3</v>
          </cell>
          <cell r="G63">
            <v>42.12</v>
          </cell>
          <cell r="H63">
            <v>99.75</v>
          </cell>
          <cell r="I63">
            <v>141.87</v>
          </cell>
          <cell r="J63">
            <v>560.19000000000005</v>
          </cell>
          <cell r="K63">
            <v>1326.67</v>
          </cell>
          <cell r="L63">
            <v>1886.86</v>
          </cell>
        </row>
        <row r="64">
          <cell r="A64" t="str">
            <v xml:space="preserve"> 3.1.8</v>
          </cell>
          <cell r="B64">
            <v>96536</v>
          </cell>
          <cell r="C64" t="str">
            <v>SINAPI</v>
          </cell>
          <cell r="D64" t="str">
            <v>FABRICAÇÃO, MONTAGEM E DESMONTAGEM DE FÔRMA PARA VIGA BALDRAME, EM MADEIRA SERRADA, E=25 MM, 4 UTILIZAÇÕES. AF_01/2024</v>
          </cell>
          <cell r="E64" t="str">
            <v>m²</v>
          </cell>
          <cell r="F64">
            <v>23.9</v>
          </cell>
          <cell r="G64">
            <v>28.63</v>
          </cell>
          <cell r="H64">
            <v>42.66</v>
          </cell>
          <cell r="I64">
            <v>71.290000000000006</v>
          </cell>
          <cell r="J64">
            <v>684.25</v>
          </cell>
          <cell r="K64">
            <v>1019.57</v>
          </cell>
          <cell r="L64">
            <v>1703.82</v>
          </cell>
        </row>
        <row r="65">
          <cell r="A65" t="str">
            <v xml:space="preserve"> 3.1.9</v>
          </cell>
          <cell r="B65">
            <v>104916</v>
          </cell>
          <cell r="C65" t="str">
            <v>SINAPI</v>
          </cell>
          <cell r="D65" t="str">
            <v>ARMAÇÃO DE SAPATA ISOLADA, VIGA BALDRAME E SAPATA CORRIDA UTILIZANDO AÇO CA-60 DE 5 MM - MONTAGEM. AF_01/2024</v>
          </cell>
          <cell r="E65" t="str">
            <v>KG</v>
          </cell>
          <cell r="F65">
            <v>29.4</v>
          </cell>
          <cell r="G65">
            <v>9.6</v>
          </cell>
          <cell r="H65">
            <v>7.66</v>
          </cell>
          <cell r="I65">
            <v>17.260000000000002</v>
          </cell>
          <cell r="J65">
            <v>282.24</v>
          </cell>
          <cell r="K65">
            <v>225.2</v>
          </cell>
          <cell r="L65">
            <v>507.44</v>
          </cell>
        </row>
        <row r="66">
          <cell r="A66" t="str">
            <v xml:space="preserve"> 3.1.10</v>
          </cell>
          <cell r="B66">
            <v>104918</v>
          </cell>
          <cell r="C66" t="str">
            <v>SINAPI</v>
          </cell>
          <cell r="D66" t="str">
            <v>ARMAÇÃO DE SAPATA ISOLADA, VIGA BALDRAME E SAPATA CORRIDA UTILIZANDO AÇO CA-50 DE 8 MM - MONTAGEM. AF_01/2024</v>
          </cell>
          <cell r="E66" t="str">
            <v>KG</v>
          </cell>
          <cell r="F66">
            <v>25.6</v>
          </cell>
          <cell r="G66">
            <v>10.199999999999999</v>
          </cell>
          <cell r="H66">
            <v>4.08</v>
          </cell>
          <cell r="I66">
            <v>14.28</v>
          </cell>
          <cell r="J66">
            <v>261.12</v>
          </cell>
          <cell r="K66">
            <v>104.44</v>
          </cell>
          <cell r="L66">
            <v>365.56</v>
          </cell>
        </row>
        <row r="67">
          <cell r="A67" t="str">
            <v xml:space="preserve"> 3.1.11</v>
          </cell>
          <cell r="B67">
            <v>104919</v>
          </cell>
          <cell r="C67" t="str">
            <v>SINAPI</v>
          </cell>
          <cell r="D67" t="str">
            <v xml:space="preserve"> ARMAÇÃO DE SAPATA ISOLADA, VIGA BALDRAME E SAPATA CORRIDA UTILIZANDO AÇO CA-50 DE 10 MM - MONTAGEM. AF_01/2024</v>
          </cell>
          <cell r="E67" t="str">
            <v>KG</v>
          </cell>
          <cell r="F67">
            <v>106.7</v>
          </cell>
          <cell r="G67">
            <v>9.52</v>
          </cell>
          <cell r="H67">
            <v>3.11</v>
          </cell>
          <cell r="I67">
            <v>12.63</v>
          </cell>
          <cell r="J67">
            <v>1015.78</v>
          </cell>
          <cell r="K67">
            <v>331.83</v>
          </cell>
          <cell r="L67">
            <v>1347.61</v>
          </cell>
        </row>
        <row r="68">
          <cell r="A68" t="str">
            <v xml:space="preserve"> 3.1.12</v>
          </cell>
          <cell r="B68">
            <v>104920</v>
          </cell>
          <cell r="C68" t="str">
            <v>SINAPI</v>
          </cell>
          <cell r="D68" t="str">
            <v>ARMAÇÃO DE BLOCO, SAPATA ISOLADA, VIGA BALDRAME E SAPATA CORRIDA UTILIZANDO AÇO CA-50 DE 12,5 MM - MONTAGEM. AF_01/2024</v>
          </cell>
          <cell r="E68" t="str">
            <v>KG</v>
          </cell>
          <cell r="F68">
            <v>16.3</v>
          </cell>
          <cell r="G68">
            <v>8.26</v>
          </cell>
          <cell r="H68">
            <v>2.4</v>
          </cell>
          <cell r="I68">
            <v>10.66</v>
          </cell>
          <cell r="J68">
            <v>134.63</v>
          </cell>
          <cell r="K68">
            <v>39.119999999999997</v>
          </cell>
          <cell r="L68">
            <v>173.75</v>
          </cell>
        </row>
        <row r="69">
          <cell r="A69" t="str">
            <v xml:space="preserve"> 3.1.13</v>
          </cell>
          <cell r="B69">
            <v>104921</v>
          </cell>
          <cell r="C69" t="str">
            <v>SINAPI</v>
          </cell>
          <cell r="D69" t="str">
            <v>ARMAÇÃO DE BLOCO, SAPATA ISOLADA, VIGA BALDRAME E SAPATA CORRIDA UTILIZANDO AÇO CA-50 DE 16 MM - MONTAGEM. AF_01/2024</v>
          </cell>
          <cell r="E69" t="str">
            <v>KG</v>
          </cell>
          <cell r="F69">
            <v>23.4</v>
          </cell>
          <cell r="G69">
            <v>8.14</v>
          </cell>
          <cell r="H69">
            <v>1.78</v>
          </cell>
          <cell r="I69">
            <v>9.92</v>
          </cell>
          <cell r="J69">
            <v>190.47</v>
          </cell>
          <cell r="K69">
            <v>41.65</v>
          </cell>
          <cell r="L69">
            <v>232.12</v>
          </cell>
        </row>
        <row r="70">
          <cell r="A70" t="str">
            <v xml:space="preserve"> 3.1.14</v>
          </cell>
          <cell r="B70">
            <v>96558</v>
          </cell>
          <cell r="C70" t="str">
            <v>SINAPI</v>
          </cell>
          <cell r="D70" t="str">
            <v xml:space="preserve"> CONCRETAGEM DE SAPATA, FCK 30 MPA, COM USO DE BOMBA - LANÇAMENTO, ADENSAMENTO E ACABAMENTO. AF_01/2024</v>
          </cell>
          <cell r="E70" t="str">
            <v>m³</v>
          </cell>
          <cell r="F70">
            <v>1.7</v>
          </cell>
          <cell r="G70">
            <v>851.72</v>
          </cell>
          <cell r="H70">
            <v>32.65</v>
          </cell>
          <cell r="I70">
            <v>884.37</v>
          </cell>
          <cell r="J70">
            <v>1447.92</v>
          </cell>
          <cell r="K70">
            <v>55.5</v>
          </cell>
          <cell r="L70">
            <v>1503.42</v>
          </cell>
        </row>
        <row r="71">
          <cell r="A71" t="str">
            <v xml:space="preserve"> 3.1.15</v>
          </cell>
          <cell r="B71">
            <v>96557</v>
          </cell>
          <cell r="C71" t="str">
            <v>SINAPI</v>
          </cell>
          <cell r="D71" t="str">
            <v xml:space="preserve">CONCRETAGEM DE BLOCO DE COROAMENTO OU VIGA BALDRAME, FCK 30 MPA, COM USO DE BOMBA - LANÇAMENTO, ADENSAMENTO E ACABAMENTO. AF_01/2024
</v>
          </cell>
          <cell r="E71" t="str">
            <v>m³</v>
          </cell>
          <cell r="F71">
            <v>1.4</v>
          </cell>
          <cell r="G71">
            <v>828.86</v>
          </cell>
          <cell r="H71">
            <v>18.559999999999999</v>
          </cell>
          <cell r="I71">
            <v>847.42</v>
          </cell>
          <cell r="J71">
            <v>1160.4000000000001</v>
          </cell>
          <cell r="K71">
            <v>25.98</v>
          </cell>
          <cell r="L71">
            <v>1186.3800000000001</v>
          </cell>
        </row>
        <row r="72">
          <cell r="A72" t="str">
            <v xml:space="preserve"> 3.2 </v>
          </cell>
          <cell r="D72" t="str">
            <v>SUPERIOR (TETO DO TÉRREO)</v>
          </cell>
          <cell r="L72">
            <v>69376.33</v>
          </cell>
        </row>
        <row r="73">
          <cell r="A73" t="str">
            <v xml:space="preserve"> 3.2.1</v>
          </cell>
          <cell r="D73" t="str">
            <v>PILARES</v>
          </cell>
          <cell r="L73">
            <v>7372.9100000000008</v>
          </cell>
        </row>
        <row r="74">
          <cell r="A74" t="str">
            <v>3.2.1.1</v>
          </cell>
          <cell r="B74">
            <v>92413</v>
          </cell>
          <cell r="C74" t="str">
            <v>SINAPI</v>
          </cell>
          <cell r="D74" t="str">
            <v>MONTAGEM E DESMONTAGEM DE FÔRMA DE PILARES RETANGULARES E ESTRUTURAS SIMILARES, PÉ-DIREITO SIMPLES, EM MADEIRA SERRADA, 4 UTILIZAÇÕES. AF_09/2020</v>
          </cell>
          <cell r="E74" t="str">
            <v>m²</v>
          </cell>
          <cell r="F74">
            <v>21.3</v>
          </cell>
          <cell r="G74">
            <v>37.880000000000003</v>
          </cell>
          <cell r="H74">
            <v>74.17</v>
          </cell>
          <cell r="I74">
            <v>112.05</v>
          </cell>
          <cell r="J74">
            <v>806.84</v>
          </cell>
          <cell r="K74">
            <v>1579.82</v>
          </cell>
          <cell r="L74">
            <v>2386.66</v>
          </cell>
        </row>
        <row r="75">
          <cell r="A75" t="str">
            <v>3.2.1.2</v>
          </cell>
          <cell r="B75">
            <v>92759</v>
          </cell>
          <cell r="C75" t="str">
            <v>SINAPI</v>
          </cell>
          <cell r="D75" t="str">
            <v>ARMAÇÃO DE PILAR OU VIGA DE ESTRUTURA CONVENCIONAL DE CONCRETO ARMADO UTILIZANDO AÇO CA-60 DE 5,0 MM - MONTAGEM. AF_06/2022</v>
          </cell>
          <cell r="E75" t="str">
            <v>KG</v>
          </cell>
          <cell r="F75">
            <v>25.2</v>
          </cell>
          <cell r="G75">
            <v>9.25</v>
          </cell>
          <cell r="H75">
            <v>5.09</v>
          </cell>
          <cell r="I75">
            <v>14.34</v>
          </cell>
          <cell r="J75">
            <v>233.1</v>
          </cell>
          <cell r="K75">
            <v>128.26</v>
          </cell>
          <cell r="L75">
            <v>361.36</v>
          </cell>
        </row>
        <row r="76">
          <cell r="A76" t="str">
            <v>3.2.1.3</v>
          </cell>
          <cell r="B76">
            <v>92762</v>
          </cell>
          <cell r="C76" t="str">
            <v>SINAPI</v>
          </cell>
          <cell r="D76" t="str">
            <v>ARMAÇÃO DE PILAR OU VIGA DE ESTRUTURA CONVENCIONAL DE CONCRETO ARMADO UTILIZANDO AÇO CA-50 DE 10,0 MM - MONTAGEM. AF_06/2022</v>
          </cell>
          <cell r="E76" t="str">
            <v>KG</v>
          </cell>
          <cell r="F76">
            <v>358</v>
          </cell>
          <cell r="G76">
            <v>9.2799999999999994</v>
          </cell>
          <cell r="H76">
            <v>1.46</v>
          </cell>
          <cell r="I76">
            <v>10.74</v>
          </cell>
          <cell r="J76">
            <v>3322.24</v>
          </cell>
          <cell r="K76">
            <v>522.67999999999995</v>
          </cell>
          <cell r="L76">
            <v>3844.92</v>
          </cell>
        </row>
        <row r="77">
          <cell r="A77" t="str">
            <v>3.2.1.4</v>
          </cell>
          <cell r="B77" t="str">
            <v xml:space="preserve"> COMP.493 </v>
          </cell>
          <cell r="C77" t="str">
            <v>Próprio</v>
          </cell>
          <cell r="D77" t="str">
            <v>CONCRETAGEM DE PILARES, FCK = 30 MPA, COM USO DE BOMBA EM EDIFICAÇÃO COM SEÇÃO MÉDIA DE PILARES MENOR OU IGUAL A 0,25 M² - LANÇAMENTO, ADENSAMENTO E ACABAMENTO. AF_12/2015</v>
          </cell>
          <cell r="E77" t="str">
            <v>m³</v>
          </cell>
          <cell r="F77">
            <v>1</v>
          </cell>
          <cell r="G77">
            <v>746.73</v>
          </cell>
          <cell r="H77">
            <v>33.24</v>
          </cell>
          <cell r="I77">
            <v>779.97</v>
          </cell>
          <cell r="J77">
            <v>746.73</v>
          </cell>
          <cell r="K77">
            <v>33.24</v>
          </cell>
          <cell r="L77">
            <v>779.97</v>
          </cell>
        </row>
        <row r="78">
          <cell r="A78" t="str">
            <v xml:space="preserve"> 3.2.2</v>
          </cell>
          <cell r="D78" t="str">
            <v>VIGAS</v>
          </cell>
          <cell r="L78">
            <v>6524.6399999999994</v>
          </cell>
        </row>
        <row r="79">
          <cell r="A79" t="str">
            <v>3.2.2.1</v>
          </cell>
          <cell r="B79">
            <v>92448</v>
          </cell>
          <cell r="C79" t="str">
            <v>SINAPI</v>
          </cell>
          <cell r="D79" t="str">
            <v>MONTAGEM E DESMONTAGEM DE FÔRMA DE VIGA, ESCORAMENTO COM PONTALETE DE MADEIRA, PÉ-DIREITO SIMPLES, EM MADEIRA SERRADA, 4 UTILIZAÇÕES. AF_09/2020</v>
          </cell>
          <cell r="E79" t="str">
            <v>m²</v>
          </cell>
          <cell r="F79">
            <v>18.3</v>
          </cell>
          <cell r="G79">
            <v>175.66</v>
          </cell>
          <cell r="H79">
            <v>76.42</v>
          </cell>
          <cell r="I79">
            <v>252.08</v>
          </cell>
          <cell r="J79">
            <v>3214.57</v>
          </cell>
          <cell r="K79">
            <v>1398.48</v>
          </cell>
          <cell r="L79">
            <v>4613.05</v>
          </cell>
        </row>
        <row r="80">
          <cell r="A80" t="str">
            <v>3.2.2.2</v>
          </cell>
          <cell r="B80">
            <v>92759</v>
          </cell>
          <cell r="C80" t="str">
            <v>SINAPI</v>
          </cell>
          <cell r="D80" t="str">
            <v>ARMAÇÃO DE PILAR OU VIGA DE ESTRUTURA CONVENCIONAL DE CONCRETO ARMADO UTILIZANDO AÇO CA-60 DE 5,0 MM - MONTAGEM. AF_06/2022</v>
          </cell>
          <cell r="E80" t="str">
            <v>KG</v>
          </cell>
          <cell r="F80">
            <v>14.9</v>
          </cell>
          <cell r="G80">
            <v>9.25</v>
          </cell>
          <cell r="H80">
            <v>5.09</v>
          </cell>
          <cell r="I80">
            <v>14.34</v>
          </cell>
          <cell r="J80">
            <v>137.82</v>
          </cell>
          <cell r="K80">
            <v>75.84</v>
          </cell>
          <cell r="L80">
            <v>213.66</v>
          </cell>
        </row>
        <row r="81">
          <cell r="A81" t="str">
            <v>3.2.2.3</v>
          </cell>
          <cell r="B81">
            <v>92760</v>
          </cell>
          <cell r="C81" t="str">
            <v>SINAPI</v>
          </cell>
          <cell r="D81" t="str">
            <v>ARMAÇÃO DE PILAR OU VIGA DE ESTRUTURA CONVENCIONAL DE CONCRETO ARMADO UTILIZANDO AÇO CA-50 DE 6,3 MM - MONTAGEM. AF_06/2022</v>
          </cell>
          <cell r="E81" t="str">
            <v>KG</v>
          </cell>
          <cell r="F81">
            <v>3.9</v>
          </cell>
          <cell r="G81">
            <v>9.82</v>
          </cell>
          <cell r="H81">
            <v>3.39</v>
          </cell>
          <cell r="I81">
            <v>13.21</v>
          </cell>
          <cell r="J81">
            <v>38.29</v>
          </cell>
          <cell r="K81">
            <v>13.22</v>
          </cell>
          <cell r="L81">
            <v>51.51</v>
          </cell>
        </row>
        <row r="82">
          <cell r="A82" t="str">
            <v>3.2.2.4</v>
          </cell>
          <cell r="B82">
            <v>92762</v>
          </cell>
          <cell r="C82" t="str">
            <v>SINAPI</v>
          </cell>
          <cell r="D82" t="str">
            <v>ARMAÇÃO DE PILAR OU VIGA DE ESTRUTURA CONVENCIONAL DE CONCRETO ARMADO UTILIZANDO AÇO CA-50 DE 10,0 MM - MONTAGEM. AF_06/2022</v>
          </cell>
          <cell r="E82" t="str">
            <v>KG</v>
          </cell>
          <cell r="F82">
            <v>24.2</v>
          </cell>
          <cell r="G82">
            <v>9.2799999999999994</v>
          </cell>
          <cell r="H82">
            <v>1.46</v>
          </cell>
          <cell r="I82">
            <v>10.74</v>
          </cell>
          <cell r="J82">
            <v>224.57</v>
          </cell>
          <cell r="K82">
            <v>35.33</v>
          </cell>
          <cell r="L82">
            <v>259.89999999999998</v>
          </cell>
        </row>
        <row r="83">
          <cell r="A83" t="str">
            <v>3.2.2.5</v>
          </cell>
          <cell r="B83">
            <v>92763</v>
          </cell>
          <cell r="C83" t="str">
            <v>SINAPI</v>
          </cell>
          <cell r="D83" t="str">
            <v>ARMAÇÃO DE PILAR OU VIGA DE ESTRUTURA CONVENCIONAL DE CONCRETO ARMADO UTILIZANDO AÇO CA-50 DE 12,5 MM - MONTAGEM. AF_06/2022</v>
          </cell>
          <cell r="E83" t="str">
            <v>KG</v>
          </cell>
          <cell r="F83">
            <v>50.9</v>
          </cell>
          <cell r="G83">
            <v>8.02</v>
          </cell>
          <cell r="H83">
            <v>0.93</v>
          </cell>
          <cell r="I83">
            <v>8.9499999999999993</v>
          </cell>
          <cell r="J83">
            <v>408.21</v>
          </cell>
          <cell r="K83">
            <v>47.33</v>
          </cell>
          <cell r="L83">
            <v>455.54</v>
          </cell>
        </row>
        <row r="84">
          <cell r="A84" t="str">
            <v>3.2.2.6</v>
          </cell>
          <cell r="B84" t="str">
            <v xml:space="preserve"> COMP.494 </v>
          </cell>
          <cell r="C84" t="str">
            <v>Próprio</v>
          </cell>
          <cell r="D84" t="str">
            <v>CONCRETAGEM DE VIGAS E LAJES, FCK=30 MPA, PARA LAJES MACIÇAS OU NERVURADAS, LANÇAMENTO, ADENSAMENTO E ACABAMENTO. AF_12/2015</v>
          </cell>
          <cell r="E84" t="str">
            <v>m³</v>
          </cell>
          <cell r="F84">
            <v>1.2</v>
          </cell>
          <cell r="G84">
            <v>745.56</v>
          </cell>
          <cell r="H84">
            <v>30.26</v>
          </cell>
          <cell r="I84">
            <v>775.82</v>
          </cell>
          <cell r="J84">
            <v>894.67</v>
          </cell>
          <cell r="K84">
            <v>36.31</v>
          </cell>
          <cell r="L84">
            <v>930.98</v>
          </cell>
        </row>
        <row r="85">
          <cell r="A85" t="str">
            <v xml:space="preserve"> 3.2.3 </v>
          </cell>
          <cell r="D85" t="str">
            <v>LAJES</v>
          </cell>
          <cell r="L85">
            <v>55478.78</v>
          </cell>
        </row>
        <row r="86">
          <cell r="A86" t="str">
            <v xml:space="preserve"> 3.2.3.1 </v>
          </cell>
          <cell r="B86">
            <v>103761</v>
          </cell>
          <cell r="C86" t="str">
            <v>SINAPI</v>
          </cell>
          <cell r="D86" t="str">
            <v>MONTAGEM E DESMONTAGEM DE FÔRMA DE LAJE MACIÇA, PÉ-DIREITO SIMPLES, EM CHAPA DE MADEIRA COMPENSADA RESINADA E CIMBRAMENTO DE MADEIRA, 4 UTILIZAÇÕES. AF_03/2022</v>
          </cell>
          <cell r="E86" t="str">
            <v>m²</v>
          </cell>
          <cell r="F86">
            <v>172.1</v>
          </cell>
          <cell r="G86">
            <v>75.36</v>
          </cell>
          <cell r="H86">
            <v>34.18</v>
          </cell>
          <cell r="I86">
            <v>109.54</v>
          </cell>
          <cell r="J86">
            <v>12969.45</v>
          </cell>
          <cell r="K86">
            <v>5882.37</v>
          </cell>
          <cell r="L86">
            <v>18851.82</v>
          </cell>
        </row>
        <row r="87">
          <cell r="A87" t="str">
            <v xml:space="preserve"> 3.2.3.2</v>
          </cell>
          <cell r="B87">
            <v>92770</v>
          </cell>
          <cell r="C87" t="str">
            <v>SINAPI</v>
          </cell>
          <cell r="D87" t="str">
            <v>ARMAÇÃO DE LAJE DE ESTRUTURA CONVENCIONAL DE CONCRETO ARMADO UTILIZANDO AÇO CA-50 DE 8,0 MM - MONTAGEM. AF_06/2022</v>
          </cell>
          <cell r="E87" t="str">
            <v>KG</v>
          </cell>
          <cell r="F87">
            <v>84.6</v>
          </cell>
          <cell r="G87">
            <v>9.84</v>
          </cell>
          <cell r="H87">
            <v>1.73</v>
          </cell>
          <cell r="I87">
            <v>11.57</v>
          </cell>
          <cell r="J87">
            <v>832.46</v>
          </cell>
          <cell r="K87">
            <v>146.35</v>
          </cell>
          <cell r="L87">
            <v>978.81</v>
          </cell>
        </row>
        <row r="88">
          <cell r="A88" t="str">
            <v xml:space="preserve"> 3.2.3.3</v>
          </cell>
          <cell r="B88">
            <v>92771</v>
          </cell>
          <cell r="C88" t="str">
            <v>SINAPI</v>
          </cell>
          <cell r="D88" t="str">
            <v>ARMAÇÃO DE LAJE DE ESTRUTURA CONVENCIONAL DE CONCRETO ARMADO UTILIZANDO AÇO CA-50 DE 10,0 MM - MONTAGEM. AF_06/2022</v>
          </cell>
          <cell r="E88" t="str">
            <v>KG</v>
          </cell>
          <cell r="F88">
            <v>1400.5</v>
          </cell>
          <cell r="G88">
            <v>9.17</v>
          </cell>
          <cell r="H88">
            <v>1.05</v>
          </cell>
          <cell r="I88">
            <v>10.220000000000001</v>
          </cell>
          <cell r="J88">
            <v>12842.58</v>
          </cell>
          <cell r="K88">
            <v>1470.52</v>
          </cell>
          <cell r="L88">
            <v>14313.1</v>
          </cell>
        </row>
        <row r="89">
          <cell r="A89" t="str">
            <v xml:space="preserve"> 3.2.3.4</v>
          </cell>
          <cell r="B89" t="str">
            <v xml:space="preserve"> COMP.494 </v>
          </cell>
          <cell r="C89" t="str">
            <v>Próprio</v>
          </cell>
          <cell r="D89" t="str">
            <v>CONCRETAGEM DE VIGAS E LAJES, FCK=30 MPA, PARA LAJES MACIÇAS OU NERVURADAS, LANÇAMENTO, ADENSAMENTO E ACABAMENTO. AF_12/2015</v>
          </cell>
          <cell r="E89" t="str">
            <v>m³</v>
          </cell>
          <cell r="F89">
            <v>27.5</v>
          </cell>
          <cell r="G89">
            <v>745.56</v>
          </cell>
          <cell r="H89">
            <v>30.26</v>
          </cell>
          <cell r="I89">
            <v>775.82</v>
          </cell>
          <cell r="J89">
            <v>20502.900000000001</v>
          </cell>
          <cell r="K89">
            <v>832.15</v>
          </cell>
          <cell r="L89">
            <v>21335.05</v>
          </cell>
        </row>
        <row r="90">
          <cell r="A90" t="str">
            <v xml:space="preserve"> 3.3 </v>
          </cell>
          <cell r="D90" t="str">
            <v>COBERTURA</v>
          </cell>
          <cell r="L90">
            <v>4257.28</v>
          </cell>
        </row>
        <row r="91">
          <cell r="A91" t="str">
            <v xml:space="preserve"> 3.3.1</v>
          </cell>
          <cell r="D91" t="str">
            <v>PILARES</v>
          </cell>
          <cell r="L91">
            <v>1729.1100000000001</v>
          </cell>
        </row>
        <row r="92">
          <cell r="A92" t="str">
            <v>3.3.1.1</v>
          </cell>
          <cell r="B92">
            <v>92413</v>
          </cell>
          <cell r="C92" t="str">
            <v>SINAPI</v>
          </cell>
          <cell r="D92" t="str">
            <v>MONTAGEM E DESMONTAGEM DE FÔRMA DE PILARES RETANGULARES E ESTRUTURAS SIMILARES, PÉ-DIREITO SIMPLES, EM MADEIRA SERRADA, 4 UTILIZAÇÕES. AF_09/2020</v>
          </cell>
          <cell r="E92" t="str">
            <v>m²</v>
          </cell>
          <cell r="F92">
            <v>8.6999999999999993</v>
          </cell>
          <cell r="G92">
            <v>37.880000000000003</v>
          </cell>
          <cell r="H92">
            <v>74.17</v>
          </cell>
          <cell r="I92">
            <v>112.05</v>
          </cell>
          <cell r="J92">
            <v>329.55</v>
          </cell>
          <cell r="K92">
            <v>645.27</v>
          </cell>
          <cell r="L92">
            <v>974.82</v>
          </cell>
        </row>
        <row r="93">
          <cell r="A93" t="str">
            <v>3.3.1.2</v>
          </cell>
          <cell r="B93">
            <v>92759</v>
          </cell>
          <cell r="C93" t="str">
            <v>SINAPI</v>
          </cell>
          <cell r="D93" t="str">
            <v>ARMAÇÃO DE PILAR OU VIGA DE ESTRUTURA CONVENCIONAL DE CONCRETO ARMADO UTILIZANDO AÇO CA-60 DE 5,0 MM - MONTAGEM. AF_06/2022</v>
          </cell>
          <cell r="E93" t="str">
            <v>KG</v>
          </cell>
          <cell r="F93">
            <v>10.1</v>
          </cell>
          <cell r="G93">
            <v>9.25</v>
          </cell>
          <cell r="H93">
            <v>5.09</v>
          </cell>
          <cell r="I93">
            <v>14.34</v>
          </cell>
          <cell r="J93">
            <v>93.42</v>
          </cell>
          <cell r="K93">
            <v>51.4</v>
          </cell>
          <cell r="L93">
            <v>144.82</v>
          </cell>
        </row>
        <row r="94">
          <cell r="A94" t="str">
            <v>3.3.1.3</v>
          </cell>
          <cell r="B94">
            <v>92762</v>
          </cell>
          <cell r="C94" t="str">
            <v>SINAPI</v>
          </cell>
          <cell r="D94" t="str">
            <v>ARMAÇÃO DE PILAR OU VIGA DE ESTRUTURA CONVENCIONAL DE CONCRETO ARMADO UTILIZANDO AÇO CA-50 DE 10,0 MM - MONTAGEM. AF_06/2022</v>
          </cell>
          <cell r="E94" t="str">
            <v>KG</v>
          </cell>
          <cell r="F94">
            <v>27.7</v>
          </cell>
          <cell r="G94">
            <v>9.2799999999999994</v>
          </cell>
          <cell r="H94">
            <v>1.46</v>
          </cell>
          <cell r="I94">
            <v>10.74</v>
          </cell>
          <cell r="J94">
            <v>257.05</v>
          </cell>
          <cell r="K94">
            <v>40.44</v>
          </cell>
          <cell r="L94">
            <v>297.49</v>
          </cell>
        </row>
        <row r="95">
          <cell r="A95" t="str">
            <v>3.3.1.4</v>
          </cell>
          <cell r="B95" t="str">
            <v xml:space="preserve"> COMP.493 </v>
          </cell>
          <cell r="C95" t="str">
            <v>Próprio</v>
          </cell>
          <cell r="D95" t="str">
            <v>CONCRETAGEM DE PILARES, FCK = 30 MPA, COM USO DE BOMBA EM EDIFICAÇÃO COM SEÇÃO MÉDIA DE PILARES MENOR OU IGUAL A 0,25 M² - LANÇAMENTO, ADENSAMENTO E ACABAMENTO. AF_12/2015</v>
          </cell>
          <cell r="E95" t="str">
            <v>m³</v>
          </cell>
          <cell r="F95">
            <v>0.4</v>
          </cell>
          <cell r="G95">
            <v>746.73</v>
          </cell>
          <cell r="H95">
            <v>33.24</v>
          </cell>
          <cell r="I95">
            <v>779.97</v>
          </cell>
          <cell r="J95">
            <v>298.69</v>
          </cell>
          <cell r="K95">
            <v>13.29</v>
          </cell>
          <cell r="L95">
            <v>311.98</v>
          </cell>
        </row>
        <row r="96">
          <cell r="A96" t="str">
            <v xml:space="preserve"> 3.3.2</v>
          </cell>
          <cell r="D96" t="str">
            <v>VIGAS</v>
          </cell>
          <cell r="L96">
            <v>1961.3100000000002</v>
          </cell>
        </row>
        <row r="97">
          <cell r="A97" t="str">
            <v>3.3.2.1</v>
          </cell>
          <cell r="B97">
            <v>92448</v>
          </cell>
          <cell r="C97" t="str">
            <v>SINAPI</v>
          </cell>
          <cell r="D97" t="str">
            <v>MONTAGEM E DESMONTAGEM DE FÔRMA DE VIGA, ESCORAMENTO COM PONTALETE DE MADEIRA, PÉ-DIREITO SIMPLES, EM MADEIRA SERRADA, 4 UTILIZAÇÕES. AF_09/2020</v>
          </cell>
          <cell r="E97" t="str">
            <v>m²</v>
          </cell>
          <cell r="F97">
            <v>5</v>
          </cell>
          <cell r="G97">
            <v>175.66</v>
          </cell>
          <cell r="H97">
            <v>76.42</v>
          </cell>
          <cell r="I97">
            <v>252.08</v>
          </cell>
          <cell r="J97">
            <v>878.3</v>
          </cell>
          <cell r="K97">
            <v>382.1</v>
          </cell>
          <cell r="L97">
            <v>1260.4000000000001</v>
          </cell>
        </row>
        <row r="98">
          <cell r="A98" t="str">
            <v>3.3.2.2</v>
          </cell>
          <cell r="B98">
            <v>92759</v>
          </cell>
          <cell r="C98" t="str">
            <v>SINAPI</v>
          </cell>
          <cell r="D98" t="str">
            <v>ARMAÇÃO DE PILAR OU VIGA DE ESTRUTURA CONVENCIONAL DE CONCRETO ARMADO UTILIZANDO AÇO CA-60 DE 5,0 MM - MONTAGEM. AF_06/2022</v>
          </cell>
          <cell r="E98" t="str">
            <v>KG</v>
          </cell>
          <cell r="F98">
            <v>6.1</v>
          </cell>
          <cell r="G98">
            <v>9.25</v>
          </cell>
          <cell r="H98">
            <v>5.09</v>
          </cell>
          <cell r="I98">
            <v>14.34</v>
          </cell>
          <cell r="J98">
            <v>56.42</v>
          </cell>
          <cell r="K98">
            <v>31.04</v>
          </cell>
          <cell r="L98">
            <v>87.46</v>
          </cell>
        </row>
        <row r="99">
          <cell r="A99" t="str">
            <v>3.3.2.3</v>
          </cell>
          <cell r="B99">
            <v>92762</v>
          </cell>
          <cell r="C99" t="str">
            <v>SINAPI</v>
          </cell>
          <cell r="D99" t="str">
            <v>ARMAÇÃO DE PILAR OU VIGA DE ESTRUTURA CONVENCIONAL DE CONCRETO ARMADO UTILIZANDO AÇO CA-50 DE 10,0 MM - MONTAGEM. AF_06/2022</v>
          </cell>
          <cell r="E99" t="str">
            <v>KG</v>
          </cell>
          <cell r="F99">
            <v>21</v>
          </cell>
          <cell r="G99">
            <v>9.2799999999999994</v>
          </cell>
          <cell r="H99">
            <v>1.46</v>
          </cell>
          <cell r="I99">
            <v>10.74</v>
          </cell>
          <cell r="J99">
            <v>194.88</v>
          </cell>
          <cell r="K99">
            <v>30.66</v>
          </cell>
          <cell r="L99">
            <v>225.54</v>
          </cell>
        </row>
        <row r="100">
          <cell r="A100" t="str">
            <v>3.3.2.4</v>
          </cell>
          <cell r="B100" t="str">
            <v xml:space="preserve"> COMP.494 </v>
          </cell>
          <cell r="C100" t="str">
            <v>Próprio</v>
          </cell>
          <cell r="D100" t="str">
            <v>CONCRETAGEM DE VIGAS E LAJES, FCK=30 MPA, PARA LAJES MACIÇAS OU NERVURADAS, LANÇAMENTO, ADENSAMENTO E ACABAMENTO. AF_12/2015</v>
          </cell>
          <cell r="E100" t="str">
            <v>m³</v>
          </cell>
          <cell r="F100">
            <v>0.5</v>
          </cell>
          <cell r="G100">
            <v>745.56</v>
          </cell>
          <cell r="H100">
            <v>30.26</v>
          </cell>
          <cell r="I100">
            <v>775.82</v>
          </cell>
          <cell r="J100">
            <v>372.78</v>
          </cell>
          <cell r="K100">
            <v>15.13</v>
          </cell>
          <cell r="L100">
            <v>387.91</v>
          </cell>
        </row>
        <row r="101">
          <cell r="A101" t="str">
            <v xml:space="preserve"> 3.3.3 </v>
          </cell>
          <cell r="D101" t="str">
            <v>LAJES</v>
          </cell>
          <cell r="L101">
            <v>566.86</v>
          </cell>
        </row>
        <row r="102">
          <cell r="A102" t="str">
            <v xml:space="preserve"> 3.3.3.1 </v>
          </cell>
          <cell r="B102">
            <v>103761</v>
          </cell>
          <cell r="C102" t="str">
            <v>SINAPI</v>
          </cell>
          <cell r="D102" t="str">
            <v>MONTAGEM E DESMONTAGEM DE FÔRMA DE LAJE MACIÇA, PÉ-DIREITO SIMPLES, EM CHAPA DE MADEIRA COMPENSADA RESINADA E CIMBRAMENTO DE MADEIRA, 4 UTILIZAÇÕES. AF_03/2022</v>
          </cell>
          <cell r="E102" t="str">
            <v>m²</v>
          </cell>
          <cell r="F102">
            <v>2.1</v>
          </cell>
          <cell r="G102">
            <v>75.36</v>
          </cell>
          <cell r="H102">
            <v>34.18</v>
          </cell>
          <cell r="I102">
            <v>109.54</v>
          </cell>
          <cell r="J102">
            <v>158.25</v>
          </cell>
          <cell r="K102">
            <v>71.77</v>
          </cell>
          <cell r="L102">
            <v>230.02</v>
          </cell>
        </row>
        <row r="103">
          <cell r="A103" t="str">
            <v xml:space="preserve"> 3.3.3.2</v>
          </cell>
          <cell r="B103">
            <v>92769</v>
          </cell>
          <cell r="C103" t="str">
            <v>SINAPI</v>
          </cell>
          <cell r="D103" t="str">
            <v>ARMAÇÃO DE LAJE DE ESTRUTURA CONVENCIONAL DE CONCRETO ARMADO UTILIZANDO AÇO CA-50 DE 6,3 MM - MONTAGEM. AF_06/2022</v>
          </cell>
          <cell r="E103" t="str">
            <v>KG</v>
          </cell>
          <cell r="F103">
            <v>3.4</v>
          </cell>
          <cell r="G103">
            <v>9.8000000000000007</v>
          </cell>
          <cell r="H103">
            <v>2.79</v>
          </cell>
          <cell r="I103">
            <v>12.59</v>
          </cell>
          <cell r="J103">
            <v>33.32</v>
          </cell>
          <cell r="K103">
            <v>9.48</v>
          </cell>
          <cell r="L103">
            <v>42.8</v>
          </cell>
        </row>
        <row r="104">
          <cell r="A104" t="str">
            <v xml:space="preserve"> 3.3.3.3</v>
          </cell>
          <cell r="B104">
            <v>92770</v>
          </cell>
          <cell r="C104" t="str">
            <v>SINAPI</v>
          </cell>
          <cell r="D104" t="str">
            <v>ARMAÇÃO DE LAJE DE ESTRUTURA CONVENCIONAL DE CONCRETO ARMADO UTILIZANDO AÇO CA-50 DE 8,0 MM - MONTAGEM. AF_06/2022</v>
          </cell>
          <cell r="E104" t="str">
            <v>KG</v>
          </cell>
          <cell r="F104">
            <v>5.3</v>
          </cell>
          <cell r="G104">
            <v>9.84</v>
          </cell>
          <cell r="H104">
            <v>1.73</v>
          </cell>
          <cell r="I104">
            <v>11.57</v>
          </cell>
          <cell r="J104">
            <v>52.15</v>
          </cell>
          <cell r="K104">
            <v>9.16</v>
          </cell>
          <cell r="L104">
            <v>61.31</v>
          </cell>
        </row>
        <row r="105">
          <cell r="A105" t="str">
            <v xml:space="preserve"> 3.3.3.4</v>
          </cell>
          <cell r="B105" t="str">
            <v xml:space="preserve"> COMP.494 </v>
          </cell>
          <cell r="C105" t="str">
            <v>Próprio</v>
          </cell>
          <cell r="D105" t="str">
            <v>CONCRETAGEM DE VIGAS E LAJES, FCK=30 MPA, PARA LAJES MACIÇAS OU NERVURADAS, LANÇAMENTO, ADENSAMENTO E ACABAMENTO. AF_12/2015</v>
          </cell>
          <cell r="E105" t="str">
            <v>m³</v>
          </cell>
          <cell r="F105">
            <v>0.3</v>
          </cell>
          <cell r="G105">
            <v>745.56</v>
          </cell>
          <cell r="H105">
            <v>30.26</v>
          </cell>
          <cell r="I105">
            <v>775.82</v>
          </cell>
          <cell r="J105">
            <v>223.66</v>
          </cell>
          <cell r="K105">
            <v>9.07</v>
          </cell>
          <cell r="L105">
            <v>232.73</v>
          </cell>
        </row>
        <row r="106">
          <cell r="A106" t="str">
            <v xml:space="preserve"> 3.4 </v>
          </cell>
          <cell r="D106" t="str">
            <v>ABRIGO DE GLP</v>
          </cell>
          <cell r="L106">
            <v>8758.81</v>
          </cell>
        </row>
        <row r="107">
          <cell r="A107" t="str">
            <v xml:space="preserve"> 3.4.1 </v>
          </cell>
          <cell r="D107" t="str">
            <v>TÉRREO - FUNDAÇÃO</v>
          </cell>
          <cell r="L107">
            <v>3620.7899999999995</v>
          </cell>
        </row>
        <row r="108">
          <cell r="A108" t="str">
            <v xml:space="preserve"> 3.4.1.1 </v>
          </cell>
          <cell r="B108">
            <v>97083</v>
          </cell>
          <cell r="C108" t="str">
            <v>SINAPI</v>
          </cell>
          <cell r="D108" t="str">
            <v>COMPACTAÇÃO MECÂNICA DE SOLO PARA EXECUÇÃO DE RADIER, PISO DE CONCRETO OU LAJE SOBRE SOLO, COM COMPACTADOR DE SOLOS A PERCUSSÃO. AF_09/2021</v>
          </cell>
          <cell r="E108" t="str">
            <v>m²</v>
          </cell>
          <cell r="F108">
            <v>9.61</v>
          </cell>
          <cell r="G108">
            <v>0.75</v>
          </cell>
          <cell r="H108">
            <v>2.89</v>
          </cell>
          <cell r="I108">
            <v>3.64</v>
          </cell>
          <cell r="J108">
            <v>7.2</v>
          </cell>
          <cell r="K108">
            <v>27.77</v>
          </cell>
          <cell r="L108">
            <v>34.97</v>
          </cell>
        </row>
        <row r="109">
          <cell r="A109" t="str">
            <v xml:space="preserve"> 3.4.1.2 </v>
          </cell>
          <cell r="B109">
            <v>96624</v>
          </cell>
          <cell r="C109" t="str">
            <v>SINAPI</v>
          </cell>
          <cell r="D109" t="str">
            <v>LASTRO COM MATERIAL GRANULAR (PEDRA BRITADA N.2), APLICADO EM PISOS OU LAJES SOBRE SOLO, ESPESSURA DE *10 CM*. AF_01/2024</v>
          </cell>
          <cell r="E109" t="str">
            <v>m³</v>
          </cell>
          <cell r="F109">
            <v>0.96</v>
          </cell>
          <cell r="G109">
            <v>143.51</v>
          </cell>
          <cell r="H109">
            <v>55.88</v>
          </cell>
          <cell r="I109">
            <v>199.39</v>
          </cell>
          <cell r="J109">
            <v>137.76</v>
          </cell>
          <cell r="K109">
            <v>53.64</v>
          </cell>
          <cell r="L109">
            <v>191.4</v>
          </cell>
        </row>
        <row r="110">
          <cell r="A110" t="str">
            <v xml:space="preserve"> 3.4.1.3 </v>
          </cell>
          <cell r="B110">
            <v>97087</v>
          </cell>
          <cell r="C110" t="str">
            <v>SINAPI</v>
          </cell>
          <cell r="D110" t="str">
            <v>CAMADA SEPARADORA PARA EXECUÇÃO DE RADIER, PISO DE CONCRETO OU LAJE SOBRE SOLO, EM LONA PLÁSTICA. AF_09/2021</v>
          </cell>
          <cell r="E110" t="str">
            <v>m²</v>
          </cell>
          <cell r="F110">
            <v>9.61</v>
          </cell>
          <cell r="G110">
            <v>2.2799999999999998</v>
          </cell>
          <cell r="H110">
            <v>0.48</v>
          </cell>
          <cell r="I110">
            <v>2.76</v>
          </cell>
          <cell r="J110">
            <v>21.91</v>
          </cell>
          <cell r="K110">
            <v>4.6100000000000003</v>
          </cell>
          <cell r="L110">
            <v>26.52</v>
          </cell>
        </row>
        <row r="111">
          <cell r="A111" t="str">
            <v xml:space="preserve"> 3.4.1.4 </v>
          </cell>
          <cell r="B111">
            <v>97086</v>
          </cell>
          <cell r="C111" t="str">
            <v>SINAPI</v>
          </cell>
          <cell r="D111" t="str">
            <v>FABRICAÇÃO, MONTAGEM E DESMONTAGEM DE FORMA PARA RADIER, PISO DE CONCRETO OU LAJE SOBRE SOLO, EM MADEIRA SERRADA, 4 UTILIZAÇÕES. AF_09/2021</v>
          </cell>
          <cell r="E111" t="str">
            <v>m²</v>
          </cell>
          <cell r="F111">
            <v>2.5</v>
          </cell>
          <cell r="G111">
            <v>83.37</v>
          </cell>
          <cell r="H111">
            <v>97.02</v>
          </cell>
          <cell r="I111">
            <v>180.39</v>
          </cell>
          <cell r="J111">
            <v>208.42</v>
          </cell>
          <cell r="K111">
            <v>242.55</v>
          </cell>
          <cell r="L111">
            <v>450.97</v>
          </cell>
        </row>
        <row r="112">
          <cell r="A112" t="str">
            <v xml:space="preserve"> 3.4.1.5 </v>
          </cell>
          <cell r="B112">
            <v>92767</v>
          </cell>
          <cell r="C112" t="str">
            <v>SINAPI</v>
          </cell>
          <cell r="D112" t="str">
            <v>ARMAÇÃO DE LAJE DE ESTRUTURA CONVENCIONAL DE CONCRETO ARMADO UTILIZANDO AÇO CA-60 DE 4,2 MM - MONTAGEM. AF_06/2022</v>
          </cell>
          <cell r="E112" t="str">
            <v>KG</v>
          </cell>
          <cell r="F112">
            <v>47.6</v>
          </cell>
          <cell r="G112">
            <v>9.7899999999999991</v>
          </cell>
          <cell r="H112">
            <v>6.14</v>
          </cell>
          <cell r="I112">
            <v>15.93</v>
          </cell>
          <cell r="J112">
            <v>466</v>
          </cell>
          <cell r="K112">
            <v>292.26</v>
          </cell>
          <cell r="L112">
            <v>758.26</v>
          </cell>
        </row>
        <row r="113">
          <cell r="A113" t="str">
            <v xml:space="preserve"> 3.4.1.6 </v>
          </cell>
          <cell r="B113">
            <v>92770</v>
          </cell>
          <cell r="C113" t="str">
            <v>SINAPI</v>
          </cell>
          <cell r="D113" t="str">
            <v>ARMAÇÃO DE LAJE DE ESTRUTURA CONVENCIONAL DE CONCRETO ARMADO UTILIZANDO AÇO CA-50 DE 8,0 MM - MONTAGEM. AF_06/2022</v>
          </cell>
          <cell r="E113" t="str">
            <v>KG</v>
          </cell>
          <cell r="F113">
            <v>59.9</v>
          </cell>
          <cell r="G113">
            <v>9.84</v>
          </cell>
          <cell r="H113">
            <v>1.73</v>
          </cell>
          <cell r="I113">
            <v>11.57</v>
          </cell>
          <cell r="J113">
            <v>589.41</v>
          </cell>
          <cell r="K113">
            <v>103.62</v>
          </cell>
          <cell r="L113">
            <v>693.03</v>
          </cell>
        </row>
        <row r="114">
          <cell r="A114" t="str">
            <v xml:space="preserve"> 3.4.1.7 </v>
          </cell>
          <cell r="B114">
            <v>92771</v>
          </cell>
          <cell r="C114" t="str">
            <v>SINAPI</v>
          </cell>
          <cell r="D114" t="str">
            <v>ARMAÇÃO DE LAJE DE ESTRUTURA CONVENCIONAL DE CONCRETO ARMADO UTILIZANDO AÇO CA-50 DE 10,0 MM - MONTAGEM. AF_06/2022</v>
          </cell>
          <cell r="E114" t="str">
            <v>KG</v>
          </cell>
          <cell r="F114">
            <v>7</v>
          </cell>
          <cell r="G114">
            <v>9.17</v>
          </cell>
          <cell r="H114">
            <v>1.05</v>
          </cell>
          <cell r="I114">
            <v>10.220000000000001</v>
          </cell>
          <cell r="J114">
            <v>64.19</v>
          </cell>
          <cell r="K114">
            <v>7.35</v>
          </cell>
          <cell r="L114">
            <v>71.540000000000006</v>
          </cell>
        </row>
        <row r="115">
          <cell r="A115" t="str">
            <v xml:space="preserve"> 3.4.1.8 </v>
          </cell>
          <cell r="B115">
            <v>97096</v>
          </cell>
          <cell r="C115" t="str">
            <v>SINAPI</v>
          </cell>
          <cell r="D115" t="str">
            <v>CONCRETAGEM DE RADIER, PISO DE CONCRETO OU LAJE SOBRE SOLO, FCK 30 MPA - LANÇAMENTO, ADENSAMENTO E ACABAMENTO. AF_09/2021</v>
          </cell>
          <cell r="E115" t="str">
            <v>m³</v>
          </cell>
          <cell r="F115">
            <v>1.9</v>
          </cell>
          <cell r="G115">
            <v>714.67</v>
          </cell>
          <cell r="H115">
            <v>19.07</v>
          </cell>
          <cell r="I115">
            <v>733.74</v>
          </cell>
          <cell r="J115">
            <v>1357.87</v>
          </cell>
          <cell r="K115">
            <v>36.229999999999997</v>
          </cell>
          <cell r="L115">
            <v>1394.1</v>
          </cell>
        </row>
        <row r="116">
          <cell r="A116" t="str">
            <v xml:space="preserve"> 3.4.2 </v>
          </cell>
          <cell r="D116" t="str">
            <v>COBERTURA - PILARES</v>
          </cell>
          <cell r="L116">
            <v>1566.17</v>
          </cell>
        </row>
        <row r="117">
          <cell r="A117" t="str">
            <v xml:space="preserve"> 3.4.2.1 </v>
          </cell>
          <cell r="B117">
            <v>92413</v>
          </cell>
          <cell r="C117" t="str">
            <v>SINAPI</v>
          </cell>
          <cell r="D117" t="str">
            <v>MONTAGEM E DESMONTAGEM DE FÔRMA DE PILARES RETANGULARES E ESTRUTURAS SIMILARES, PÉ-DIREITO SIMPLES, EM MADEIRA SERRADA, 4 UTILIZAÇÕES. AF_09/2020</v>
          </cell>
          <cell r="E117" t="str">
            <v>m²</v>
          </cell>
          <cell r="F117">
            <v>8</v>
          </cell>
          <cell r="G117">
            <v>37.880000000000003</v>
          </cell>
          <cell r="H117">
            <v>74.17</v>
          </cell>
          <cell r="I117">
            <v>112.05</v>
          </cell>
          <cell r="J117">
            <v>303.04000000000002</v>
          </cell>
          <cell r="K117">
            <v>593.36</v>
          </cell>
          <cell r="L117">
            <v>896.4</v>
          </cell>
        </row>
        <row r="118">
          <cell r="A118" t="str">
            <v xml:space="preserve"> 3.4.2.2 </v>
          </cell>
          <cell r="B118">
            <v>92759</v>
          </cell>
          <cell r="C118" t="str">
            <v>SINAPI</v>
          </cell>
          <cell r="D118" t="str">
            <v>ARMAÇÃO DE PILAR OU VIGA DE ESTRUTURA CONVENCIONAL DE CONCRETO ARMADO UTILIZANDO AÇO CA-60 DE 5,0 MM - MONTAGEM. AF_06/2022</v>
          </cell>
          <cell r="E118" t="str">
            <v>KG</v>
          </cell>
          <cell r="F118">
            <v>8.4</v>
          </cell>
          <cell r="G118">
            <v>9.25</v>
          </cell>
          <cell r="H118">
            <v>5.09</v>
          </cell>
          <cell r="I118">
            <v>14.34</v>
          </cell>
          <cell r="J118">
            <v>77.7</v>
          </cell>
          <cell r="K118">
            <v>42.75</v>
          </cell>
          <cell r="L118">
            <v>120.45</v>
          </cell>
        </row>
        <row r="119">
          <cell r="A119" t="str">
            <v xml:space="preserve"> 3.4.2.3 </v>
          </cell>
          <cell r="B119">
            <v>92762</v>
          </cell>
          <cell r="C119" t="str">
            <v>SINAPI</v>
          </cell>
          <cell r="D119" t="str">
            <v>ARMAÇÃO DE PILAR OU VIGA DE ESTRUTURA CONVENCIONAL DE CONCRETO ARMADO UTILIZANDO AÇO CA-50 DE 10,0 MM - MONTAGEM. AF_06/2022</v>
          </cell>
          <cell r="E119" t="str">
            <v>KG</v>
          </cell>
          <cell r="F119">
            <v>22.1</v>
          </cell>
          <cell r="G119">
            <v>9.2799999999999994</v>
          </cell>
          <cell r="H119">
            <v>1.46</v>
          </cell>
          <cell r="I119">
            <v>10.74</v>
          </cell>
          <cell r="J119">
            <v>205.08</v>
          </cell>
          <cell r="K119">
            <v>32.26</v>
          </cell>
          <cell r="L119">
            <v>237.34</v>
          </cell>
        </row>
        <row r="120">
          <cell r="A120" t="str">
            <v xml:space="preserve"> 3.4.2.4 </v>
          </cell>
          <cell r="B120" t="str">
            <v xml:space="preserve"> COMP.493 </v>
          </cell>
          <cell r="C120" t="str">
            <v>Próprio</v>
          </cell>
          <cell r="D120" t="str">
            <v>CONCRETAGEM DE PILARES, FCK = 30 MPA, COM USO DE BOMBA EM EDIFICAÇÃO COM SEÇÃO MÉDIA DE PILARES MENOR OU IGUAL A 0,25 M² - LANÇAMENTO, ADENSAMENTO E ACABAMENTO. AF_12/2015</v>
          </cell>
          <cell r="E120" t="str">
            <v>m³</v>
          </cell>
          <cell r="F120">
            <v>0.4</v>
          </cell>
          <cell r="G120">
            <v>746.73</v>
          </cell>
          <cell r="H120">
            <v>33.24</v>
          </cell>
          <cell r="I120">
            <v>779.97</v>
          </cell>
          <cell r="J120">
            <v>298.69</v>
          </cell>
          <cell r="K120">
            <v>13.29</v>
          </cell>
          <cell r="L120">
            <v>311.98</v>
          </cell>
        </row>
        <row r="121">
          <cell r="A121" t="str">
            <v xml:space="preserve"> 3.4.3 </v>
          </cell>
          <cell r="D121" t="str">
            <v>COBERTURA - LAJES</v>
          </cell>
          <cell r="L121">
            <v>3571.85</v>
          </cell>
        </row>
        <row r="122">
          <cell r="A122" t="str">
            <v xml:space="preserve"> 3.4.3.1 </v>
          </cell>
          <cell r="B122">
            <v>103761</v>
          </cell>
          <cell r="C122" t="str">
            <v>SINAPI</v>
          </cell>
          <cell r="D122" t="str">
            <v>MONTAGEM E DESMONTAGEM DE FÔRMA DE LAJE MACIÇA, PÉ-DIREITO SIMPLES, EM CHAPA DE MADEIRA COMPENSADA RESINADA E CIMBRAMENTO DE MADEIRA, 4 UTILIZAÇÕES. AF_03/2022</v>
          </cell>
          <cell r="E122" t="str">
            <v>m²</v>
          </cell>
          <cell r="F122">
            <v>13.4</v>
          </cell>
          <cell r="G122">
            <v>75.36</v>
          </cell>
          <cell r="H122">
            <v>34.18</v>
          </cell>
          <cell r="I122">
            <v>109.54</v>
          </cell>
          <cell r="J122">
            <v>1009.82</v>
          </cell>
          <cell r="K122">
            <v>458.01</v>
          </cell>
          <cell r="L122">
            <v>1467.83</v>
          </cell>
        </row>
        <row r="123">
          <cell r="A123" t="str">
            <v xml:space="preserve"> 3.4.3.2 </v>
          </cell>
          <cell r="B123">
            <v>92769</v>
          </cell>
          <cell r="C123" t="str">
            <v>SINAPI</v>
          </cell>
          <cell r="D123" t="str">
            <v>ARMAÇÃO DE LAJE DE ESTRUTURA CONVENCIONAL DE CONCRETO ARMADO UTILIZANDO AÇO CA-50 DE 6,3 MM - MONTAGEM. AF_06/2022</v>
          </cell>
          <cell r="E123" t="str">
            <v>KG</v>
          </cell>
          <cell r="F123">
            <v>42.6</v>
          </cell>
          <cell r="G123">
            <v>9.8000000000000007</v>
          </cell>
          <cell r="H123">
            <v>2.79</v>
          </cell>
          <cell r="I123">
            <v>12.59</v>
          </cell>
          <cell r="J123">
            <v>417.48</v>
          </cell>
          <cell r="K123">
            <v>118.85</v>
          </cell>
          <cell r="L123">
            <v>536.33000000000004</v>
          </cell>
        </row>
        <row r="124">
          <cell r="A124" t="str">
            <v xml:space="preserve"> 3.4.3.3 </v>
          </cell>
          <cell r="B124">
            <v>92770</v>
          </cell>
          <cell r="C124" t="str">
            <v>SINAPI</v>
          </cell>
          <cell r="D124" t="str">
            <v>ARMAÇÃO DE LAJE DE ESTRUTURA CONVENCIONAL DE CONCRETO ARMADO UTILIZANDO AÇO CA-50 DE 8,0 MM - MONTAGEM. AF_06/2022</v>
          </cell>
          <cell r="E124" t="str">
            <v>KG</v>
          </cell>
          <cell r="F124">
            <v>14.8</v>
          </cell>
          <cell r="G124">
            <v>9.84</v>
          </cell>
          <cell r="H124">
            <v>1.73</v>
          </cell>
          <cell r="I124">
            <v>11.57</v>
          </cell>
          <cell r="J124">
            <v>145.63</v>
          </cell>
          <cell r="K124">
            <v>25.6</v>
          </cell>
          <cell r="L124">
            <v>171.23</v>
          </cell>
        </row>
        <row r="125">
          <cell r="A125" t="str">
            <v xml:space="preserve"> 3.4.3.4 </v>
          </cell>
          <cell r="B125" t="str">
            <v xml:space="preserve"> COMP.494 </v>
          </cell>
          <cell r="C125" t="str">
            <v>Próprio</v>
          </cell>
          <cell r="D125" t="str">
            <v>CONCRETAGEM DE VIGAS E LAJES, FCK=30 MPA, PARA LAJES MACIÇAS OU NERVURADAS, LANÇAMENTO, ADENSAMENTO E ACABAMENTO. AF_12/2015</v>
          </cell>
          <cell r="E125" t="str">
            <v>m³</v>
          </cell>
          <cell r="F125">
            <v>1.8</v>
          </cell>
          <cell r="G125">
            <v>745.56</v>
          </cell>
          <cell r="H125">
            <v>30.26</v>
          </cell>
          <cell r="I125">
            <v>775.82</v>
          </cell>
          <cell r="J125">
            <v>1342</v>
          </cell>
          <cell r="K125">
            <v>54.46</v>
          </cell>
          <cell r="L125">
            <v>1396.46</v>
          </cell>
        </row>
        <row r="126">
          <cell r="D126" t="str">
            <v>TOTAIS</v>
          </cell>
          <cell r="E126" t="str">
            <v/>
          </cell>
          <cell r="J126">
            <v>74174.16</v>
          </cell>
          <cell r="K126">
            <v>19161.159999999993</v>
          </cell>
        </row>
        <row r="127">
          <cell r="D127" t="str">
            <v/>
          </cell>
          <cell r="E127" t="str">
            <v/>
          </cell>
          <cell r="K127">
            <v>93335.319999999992</v>
          </cell>
        </row>
        <row r="128">
          <cell r="A128">
            <v>4</v>
          </cell>
          <cell r="D128" t="str">
            <v>PAREDES, PAINEIS E ELEMENTOS DIVISÓRIOS</v>
          </cell>
          <cell r="L128">
            <v>52565.77</v>
          </cell>
        </row>
        <row r="129">
          <cell r="A129" t="str">
            <v xml:space="preserve"> 4.1 </v>
          </cell>
          <cell r="B129">
            <v>101154</v>
          </cell>
          <cell r="C129" t="str">
            <v>SINAPI</v>
          </cell>
          <cell r="D129" t="str">
            <v>ALVENARIA DE VEDAÇÃO DE BLOCOS DE CONCRETO CELULAR DE 10X30X60CM (ESPESSURA 10CM) E ARGAMASSA DE ASSENTAMENTO COM PREPARO EM BETONEIRA. AF_05/2020</v>
          </cell>
          <cell r="E129" t="str">
            <v>m²</v>
          </cell>
          <cell r="F129">
            <v>135.36000000000001</v>
          </cell>
          <cell r="G129">
            <v>106.37</v>
          </cell>
          <cell r="H129">
            <v>31.57</v>
          </cell>
          <cell r="I129">
            <v>137.94</v>
          </cell>
          <cell r="J129">
            <v>14398.24</v>
          </cell>
          <cell r="K129">
            <v>4273.3100000000004</v>
          </cell>
          <cell r="L129">
            <v>18671.55</v>
          </cell>
        </row>
        <row r="130">
          <cell r="A130" t="str">
            <v xml:space="preserve"> 4.2 </v>
          </cell>
          <cell r="B130">
            <v>103324</v>
          </cell>
          <cell r="C130" t="str">
            <v>SINAPI</v>
          </cell>
          <cell r="D130" t="str">
            <v>ALVENARIA DE VEDAÇÃO DE BLOCOS CERÂMICOS FURADOS NA VERTICAL DE 14X19X39 CM (ESPESSURA 14 CM) E ARGAMASSA DE ASSENTAMENTO COM PREPARO EM BETONEIRA. AF_12/2021</v>
          </cell>
          <cell r="E130" t="str">
            <v>m²</v>
          </cell>
          <cell r="F130">
            <v>58.53</v>
          </cell>
          <cell r="G130">
            <v>58.95</v>
          </cell>
          <cell r="H130">
            <v>33.229999999999997</v>
          </cell>
          <cell r="I130">
            <v>92.18</v>
          </cell>
          <cell r="J130">
            <v>3450.34</v>
          </cell>
          <cell r="K130">
            <v>1944.95</v>
          </cell>
          <cell r="L130">
            <v>5395.29</v>
          </cell>
        </row>
        <row r="131">
          <cell r="A131" t="str">
            <v xml:space="preserve"> 4.3</v>
          </cell>
          <cell r="B131">
            <v>103318</v>
          </cell>
          <cell r="C131" t="str">
            <v>SINAPI</v>
          </cell>
          <cell r="D131" t="str">
            <v>ALVENARIA DE VEDAÇÃO DE BLOCOS VAZADOS DE CONCRETO DE 14X19X39 CM (ESPESSURA 14 CM)  E ARGAMASSA DE ASSENTAMENTO COM PREPARO EM BETONEIRA. AF_12/2021</v>
          </cell>
          <cell r="E131" t="str">
            <v>m²</v>
          </cell>
          <cell r="F131">
            <v>21.9</v>
          </cell>
          <cell r="G131">
            <v>71.37</v>
          </cell>
          <cell r="H131">
            <v>38.28</v>
          </cell>
          <cell r="I131">
            <v>109.65</v>
          </cell>
          <cell r="J131">
            <v>1563</v>
          </cell>
          <cell r="K131">
            <v>838.33</v>
          </cell>
          <cell r="L131">
            <v>2401.33</v>
          </cell>
        </row>
        <row r="132">
          <cell r="A132" t="str">
            <v xml:space="preserve"> 4.4</v>
          </cell>
          <cell r="B132" t="str">
            <v>COMP.1759</v>
          </cell>
          <cell r="C132" t="str">
            <v>Próprio</v>
          </cell>
          <cell r="D132" t="str">
            <v>PAREDE COM SISTEMA EM CHAPAS DE GESSO RESISTENTE A UMIDADE (RU) PARA DRYWALL, USO INTERNO, COM DUAS FACES SIMPLES E ESTRUTURA METÁLICA COM GUIAS SIMPLES, SEM VÃOS.</v>
          </cell>
          <cell r="E132" t="str">
            <v>m²</v>
          </cell>
          <cell r="F132">
            <v>27</v>
          </cell>
          <cell r="G132">
            <v>95.11</v>
          </cell>
          <cell r="H132">
            <v>14.22</v>
          </cell>
          <cell r="I132">
            <v>109.33</v>
          </cell>
          <cell r="J132">
            <v>2567.9699999999998</v>
          </cell>
          <cell r="K132">
            <v>383.94</v>
          </cell>
          <cell r="L132">
            <v>2951.91</v>
          </cell>
        </row>
        <row r="133">
          <cell r="A133" t="str">
            <v xml:space="preserve"> 4.5</v>
          </cell>
          <cell r="B133" t="str">
            <v>COMP.2089</v>
          </cell>
          <cell r="C133" t="str">
            <v>Próprio</v>
          </cell>
          <cell r="D133" t="str">
            <v>PAREDE COM SISTEMA EM CHAPAS DE GESSO RESISTENTE A UMIDADE (RU) PARA DRYWALL, USO INTERNO, COM DUAS FACES SIMPLES E ESTRUTURA METÁLICA COM GUIAS SIMPLES PARA PAREDES COM ÁREA LÍQUIDA MAIOR OU IGUAL A 6 M2, COM VÃOS.</v>
          </cell>
          <cell r="E133" t="str">
            <v>m²</v>
          </cell>
          <cell r="F133">
            <v>28.14</v>
          </cell>
          <cell r="G133">
            <v>104.43</v>
          </cell>
          <cell r="H133">
            <v>16.21</v>
          </cell>
          <cell r="I133">
            <v>120.64</v>
          </cell>
          <cell r="J133">
            <v>2938.66</v>
          </cell>
          <cell r="K133">
            <v>456.14</v>
          </cell>
          <cell r="L133">
            <v>3394.8</v>
          </cell>
        </row>
        <row r="134">
          <cell r="A134" t="str">
            <v xml:space="preserve"> 4.6</v>
          </cell>
          <cell r="B134" t="str">
            <v>COMP.2090</v>
          </cell>
          <cell r="C134" t="str">
            <v>Próprio</v>
          </cell>
          <cell r="D134" t="str">
            <v>PAREDE COM SISTEMA EM CHAPAS DE GESSO PARA DRYWALL, SENDO UMA FACE RESISTENTE A UMIDADE (RU) E OUTRA FACE RESISTENTE AO FOGO (RF), USO INTERNO, COM DUAS FACES SIMPLES E ESTRUTURA METÁLICA COM GUIAS SIMPLES PARA PAREDES COM ÁREA LÍQUIDA MAIOR OU IGUAL A 6 M2, COM VÃOS.</v>
          </cell>
          <cell r="E134" t="str">
            <v>m²</v>
          </cell>
          <cell r="F134">
            <v>20.25</v>
          </cell>
          <cell r="G134">
            <v>99.55</v>
          </cell>
          <cell r="H134">
            <v>16.21</v>
          </cell>
          <cell r="I134">
            <v>115.76</v>
          </cell>
          <cell r="J134">
            <v>2015.88</v>
          </cell>
          <cell r="K134">
            <v>328.25</v>
          </cell>
          <cell r="L134">
            <v>2344.13</v>
          </cell>
        </row>
        <row r="135">
          <cell r="A135" t="str">
            <v xml:space="preserve"> 4.7</v>
          </cell>
          <cell r="B135" t="str">
            <v>COMP.2091</v>
          </cell>
          <cell r="C135" t="str">
            <v>Próprio</v>
          </cell>
          <cell r="D135" t="str">
            <v>PAREDE COM SISTEMA EM CHAPAS DE GESSO PARA DRYWALL, SENDO UMA FACE RESISTENTE A UMIDADE (RU) E OUTRA FACE STANDARD (ST), USO INTERNO, COM DUAS FACES SIMPLES E ESTRUTURA METÁLICA COM GUIAS SIMPLES PARA PAREDES COM ÁREA LÍQUIDA MAIOR OU IGUAL A 6 M2, COM VÃOS.</v>
          </cell>
          <cell r="E135" t="str">
            <v>m²</v>
          </cell>
          <cell r="F135">
            <v>9.23</v>
          </cell>
          <cell r="G135">
            <v>97.2</v>
          </cell>
          <cell r="H135">
            <v>16.21</v>
          </cell>
          <cell r="I135">
            <v>113.41</v>
          </cell>
          <cell r="J135">
            <v>897.15</v>
          </cell>
          <cell r="K135">
            <v>149.61000000000001</v>
          </cell>
          <cell r="L135">
            <v>1046.76</v>
          </cell>
        </row>
        <row r="136">
          <cell r="A136" t="str">
            <v xml:space="preserve"> 4.8</v>
          </cell>
          <cell r="B136" t="str">
            <v>COMP.2088</v>
          </cell>
          <cell r="C136" t="str">
            <v>Próprio</v>
          </cell>
          <cell r="D136" t="str">
            <v>PAREDE COM SISTEMA EM CHAPAS DE GESSO PARA DRYWALL, SENDO UMA FACE RESISTENTE A UMIDADE (RU) E OUTRA FACE STANDARD (ST), USO INTERNO, COM DUAS FACES SIMPLES E ESTRUTURA METÁLICA COM GUIAS SIMPLES, SEM VÃOS.</v>
          </cell>
          <cell r="E136" t="str">
            <v>m²</v>
          </cell>
          <cell r="F136">
            <v>31.32</v>
          </cell>
          <cell r="G136">
            <v>87.88</v>
          </cell>
          <cell r="H136">
            <v>14.22</v>
          </cell>
          <cell r="I136">
            <v>102.1</v>
          </cell>
          <cell r="J136">
            <v>2752.4</v>
          </cell>
          <cell r="K136">
            <v>445.37</v>
          </cell>
          <cell r="L136">
            <v>3197.77</v>
          </cell>
        </row>
        <row r="137">
          <cell r="A137" t="str">
            <v xml:space="preserve"> 4.9</v>
          </cell>
          <cell r="B137">
            <v>96358</v>
          </cell>
          <cell r="C137" t="str">
            <v>SINAPI</v>
          </cell>
          <cell r="D137" t="str">
            <v>PAREDE COM SISTEMA EM CHAPAS DE GESSO STANDARD (ST) PARA DRYWALL, USO INTERNO, COM DUAS FACES SIMPLES E ESTRUTURA METÁLICA COM GUIAS SIMPLES, SEM VÃOS. AF_07/2023_PS</v>
          </cell>
          <cell r="E137" t="str">
            <v>m²</v>
          </cell>
          <cell r="F137">
            <v>16.88</v>
          </cell>
          <cell r="G137">
            <v>80.650000000000006</v>
          </cell>
          <cell r="H137">
            <v>14.22</v>
          </cell>
          <cell r="I137">
            <v>94.87</v>
          </cell>
          <cell r="J137">
            <v>1361.37</v>
          </cell>
          <cell r="K137">
            <v>240.03</v>
          </cell>
          <cell r="L137">
            <v>1601.4</v>
          </cell>
        </row>
        <row r="138">
          <cell r="A138" t="str">
            <v xml:space="preserve"> 4.10</v>
          </cell>
          <cell r="B138">
            <v>102253</v>
          </cell>
          <cell r="C138" t="str">
            <v>SINAPI</v>
          </cell>
          <cell r="D138" t="str">
            <v>DIVISORIA SANITÁRIA, TIPO CABINE, EM GRANITO CINZA POLIDO, ESP = 3CM, ASSENTADO COM ARGAMASSA COLANTE AC III-E, EXCLUSIVE FERRAGENS. AF_01/2021</v>
          </cell>
          <cell r="E138" t="str">
            <v>m²</v>
          </cell>
          <cell r="F138">
            <v>11.16</v>
          </cell>
          <cell r="G138">
            <v>830.83</v>
          </cell>
          <cell r="H138">
            <v>77.88</v>
          </cell>
          <cell r="I138">
            <v>908.71</v>
          </cell>
          <cell r="J138">
            <v>9272.06</v>
          </cell>
          <cell r="K138">
            <v>869.14</v>
          </cell>
          <cell r="L138">
            <v>10141.200000000001</v>
          </cell>
        </row>
        <row r="139">
          <cell r="A139" t="str">
            <v xml:space="preserve"> 4.11</v>
          </cell>
          <cell r="B139">
            <v>105023</v>
          </cell>
          <cell r="C139" t="str">
            <v>SINAPI</v>
          </cell>
          <cell r="D139" t="str">
            <v>VERGA MOLDADA IN LOCO EM CONCRETO, ESPESSURA DE *15* CM. AF_03/2024</v>
          </cell>
          <cell r="E139" t="str">
            <v>m</v>
          </cell>
          <cell r="F139">
            <v>16.599999999999998</v>
          </cell>
          <cell r="G139">
            <v>60.32</v>
          </cell>
          <cell r="H139">
            <v>25.2</v>
          </cell>
          <cell r="I139">
            <v>85.52</v>
          </cell>
          <cell r="J139">
            <v>1001.31</v>
          </cell>
          <cell r="K139">
            <v>418.32</v>
          </cell>
          <cell r="L139">
            <v>1419.63</v>
          </cell>
        </row>
        <row r="140">
          <cell r="D140" t="str">
            <v>TOTAIS</v>
          </cell>
          <cell r="E140" t="str">
            <v/>
          </cell>
          <cell r="J140">
            <v>42218.380000000005</v>
          </cell>
          <cell r="K140">
            <v>10347.390000000001</v>
          </cell>
        </row>
        <row r="141">
          <cell r="D141" t="str">
            <v/>
          </cell>
          <cell r="E141" t="str">
            <v/>
          </cell>
          <cell r="K141">
            <v>52565.770000000004</v>
          </cell>
        </row>
        <row r="142">
          <cell r="A142">
            <v>5</v>
          </cell>
          <cell r="D142" t="str">
            <v>COBERTURAS E PROTEÇÕES</v>
          </cell>
          <cell r="L142">
            <v>97040.209999999992</v>
          </cell>
        </row>
        <row r="143">
          <cell r="A143" t="str">
            <v xml:space="preserve"> 5.1 </v>
          </cell>
          <cell r="D143" t="str">
            <v>ESTRUTURA METÁLICA</v>
          </cell>
          <cell r="L143">
            <v>52366.53</v>
          </cell>
        </row>
        <row r="144">
          <cell r="A144" t="str">
            <v xml:space="preserve"> 5.1.1 </v>
          </cell>
          <cell r="B144" t="str">
            <v xml:space="preserve"> COMP.1447 </v>
          </cell>
          <cell r="C144" t="str">
            <v>Próprio</v>
          </cell>
          <cell r="D144" t="str">
            <v>ESTRUTURA METÁLICA COM LIGAÇÕES SOLDADAS, INCLUSOS PERFIS METÁLICOS, CHAPAS METÁLICAS, PINTURA DE PROTEÇÃO (ZARCÃO), MÃO DE OBRA E TRANSPORTE COM GUINDASTE - FORNECIMENTO E INSTALAÇÃO</v>
          </cell>
          <cell r="E144" t="str">
            <v>KG</v>
          </cell>
          <cell r="F144">
            <v>1480.35</v>
          </cell>
          <cell r="G144">
            <v>27.51</v>
          </cell>
          <cell r="H144">
            <v>1.52</v>
          </cell>
          <cell r="I144">
            <v>29.03</v>
          </cell>
          <cell r="J144">
            <v>40724.42</v>
          </cell>
          <cell r="K144">
            <v>2250.13</v>
          </cell>
          <cell r="L144">
            <v>42974.55</v>
          </cell>
        </row>
        <row r="145">
          <cell r="A145" t="str">
            <v xml:space="preserve"> 5.1.2 </v>
          </cell>
          <cell r="B145" t="str">
            <v xml:space="preserve"> COMP.2106</v>
          </cell>
          <cell r="C145" t="str">
            <v>Próprio</v>
          </cell>
          <cell r="D145" t="str">
            <v>PINTURA COM TINTA EPOXÍDICA DE FUNDO PULVERIZADA SOBRE PERFIL METÁLICO EXECUTADO EM FÁBRICA, DUAS DEMÃOS, ESPESSURA DE 150MICRAS COM TINTA DE ACABAMENTO EM POLIURETANO ACRÍLICO DE DOIS COMPONENTES, ESPESSURA DE 70MICRAS - FORNECIMENTO E EXECUÇÃO</v>
          </cell>
          <cell r="E145" t="str">
            <v>m²</v>
          </cell>
          <cell r="F145">
            <v>136.77000000000001</v>
          </cell>
          <cell r="G145">
            <v>65.05</v>
          </cell>
          <cell r="H145">
            <v>3.62</v>
          </cell>
          <cell r="I145">
            <v>68.67</v>
          </cell>
          <cell r="J145">
            <v>8896.8799999999992</v>
          </cell>
          <cell r="K145">
            <v>495.1</v>
          </cell>
          <cell r="L145">
            <v>9391.98</v>
          </cell>
        </row>
        <row r="146">
          <cell r="A146" t="str">
            <v xml:space="preserve"> 5.2</v>
          </cell>
          <cell r="D146" t="str">
            <v>TELHAMENTO</v>
          </cell>
          <cell r="L146">
            <v>33665.040000000001</v>
          </cell>
        </row>
        <row r="147">
          <cell r="A147" t="str">
            <v xml:space="preserve"> 5.2.1 </v>
          </cell>
          <cell r="B147">
            <v>94216</v>
          </cell>
          <cell r="C147" t="str">
            <v>SINAPI</v>
          </cell>
          <cell r="D147" t="str">
            <v>TELHAMENTO COM TELHA METÁLICA TERMOACÚSTICA E = 30 MM, COM ATÉ 2 ÁGUAS, INCLUSO IÇAMENTO. AF_07/2019</v>
          </cell>
          <cell r="E147" t="str">
            <v>m²</v>
          </cell>
          <cell r="F147">
            <v>166.28</v>
          </cell>
          <cell r="G147">
            <v>199.68</v>
          </cell>
          <cell r="H147">
            <v>2.78</v>
          </cell>
          <cell r="I147">
            <v>202.46</v>
          </cell>
          <cell r="J147">
            <v>33202.79</v>
          </cell>
          <cell r="K147">
            <v>462.25</v>
          </cell>
          <cell r="L147">
            <v>33665.040000000001</v>
          </cell>
        </row>
        <row r="148">
          <cell r="A148" t="str">
            <v xml:space="preserve"> 5.3</v>
          </cell>
          <cell r="D148" t="str">
            <v>CALHAS, RUFOS E PINGADEIRAS</v>
          </cell>
          <cell r="L148">
            <v>11008.640000000001</v>
          </cell>
        </row>
        <row r="149">
          <cell r="A149" t="str">
            <v xml:space="preserve"> 5.3.1 </v>
          </cell>
          <cell r="B149" t="str">
            <v xml:space="preserve"> COMP.1508.R01 </v>
          </cell>
          <cell r="C149" t="str">
            <v>Próprio</v>
          </cell>
          <cell r="D149" t="str">
            <v>RUFO EXTERNO/INTERNO EM CHAPA DE ALUMINIO 0,8MM, DESENVOLVIMENTO DE 35 CM, INCLUSO IÇAMENTO</v>
          </cell>
          <cell r="E149" t="str">
            <v>m</v>
          </cell>
          <cell r="F149">
            <v>57.42</v>
          </cell>
          <cell r="G149">
            <v>99.55</v>
          </cell>
          <cell r="H149">
            <v>9.32</v>
          </cell>
          <cell r="I149">
            <v>108.87</v>
          </cell>
          <cell r="J149">
            <v>5716.16</v>
          </cell>
          <cell r="K149">
            <v>535.15</v>
          </cell>
          <cell r="L149">
            <v>6251.31</v>
          </cell>
        </row>
        <row r="150">
          <cell r="A150" t="str">
            <v xml:space="preserve"> 5.3.2</v>
          </cell>
          <cell r="B150" t="str">
            <v xml:space="preserve"> COMP.1607.R01</v>
          </cell>
          <cell r="C150" t="str">
            <v>Próprio</v>
          </cell>
          <cell r="D150" t="str">
            <v>CHAPIM (PINGADEIRA) DE CONCRETO PRÉ-MOLDADO L = 20 CM, INCLUSIVE PINTURA ACRÍLICA - FORNECIMENTO E INSTALAÇÃO</v>
          </cell>
          <cell r="E150" t="str">
            <v>m</v>
          </cell>
          <cell r="F150">
            <v>77.749999999999986</v>
          </cell>
          <cell r="G150">
            <v>47.57</v>
          </cell>
          <cell r="H150">
            <v>2.76</v>
          </cell>
          <cell r="I150">
            <v>50.33</v>
          </cell>
          <cell r="J150">
            <v>3698.56</v>
          </cell>
          <cell r="K150">
            <v>214.59</v>
          </cell>
          <cell r="L150">
            <v>3913.15</v>
          </cell>
        </row>
        <row r="151">
          <cell r="A151" t="str">
            <v xml:space="preserve"> 5.3.3</v>
          </cell>
          <cell r="B151" t="str">
            <v xml:space="preserve"> COMP.1870</v>
          </cell>
          <cell r="C151" t="str">
            <v>Próprio</v>
          </cell>
          <cell r="D151" t="str">
            <v>CALHA DE BEIRAL EM CHAPA DE ALUMINIO E=0,4MM , DESENVOLVIMENTO 30 CM, COMPLETA - FORNECIMENTO E INSTALAÇÃO</v>
          </cell>
          <cell r="E151" t="str">
            <v>m</v>
          </cell>
          <cell r="F151">
            <v>23.7</v>
          </cell>
          <cell r="G151">
            <v>25.77</v>
          </cell>
          <cell r="H151">
            <v>9.85</v>
          </cell>
          <cell r="I151">
            <v>35.619999999999997</v>
          </cell>
          <cell r="J151">
            <v>610.74</v>
          </cell>
          <cell r="K151">
            <v>233.44</v>
          </cell>
          <cell r="L151">
            <v>844.18</v>
          </cell>
        </row>
        <row r="152">
          <cell r="D152" t="str">
            <v>TOTAIS</v>
          </cell>
          <cell r="E152" t="str">
            <v/>
          </cell>
          <cell r="J152">
            <v>92849.55</v>
          </cell>
          <cell r="K152">
            <v>4190.66</v>
          </cell>
        </row>
        <row r="153">
          <cell r="D153" t="str">
            <v/>
          </cell>
          <cell r="E153" t="str">
            <v/>
          </cell>
          <cell r="K153">
            <v>97040.21</v>
          </cell>
        </row>
        <row r="154">
          <cell r="A154">
            <v>6</v>
          </cell>
          <cell r="D154" t="str">
            <v>IMPERMEABILIZAÇÕES</v>
          </cell>
          <cell r="L154">
            <v>45188.89</v>
          </cell>
        </row>
        <row r="155">
          <cell r="A155" t="str">
            <v xml:space="preserve"> 6.1</v>
          </cell>
          <cell r="B155">
            <v>98555</v>
          </cell>
          <cell r="C155" t="str">
            <v>SINAPI</v>
          </cell>
          <cell r="D155" t="str">
            <v>IMPERMEABILIZAÇÃO DE SUPERFÍCIE COM ARGAMASSA POLIMÉRICA / MEMBRANA ACRÍLICA, 3 DEMÃOS. AF_09/2023</v>
          </cell>
          <cell r="E155" t="str">
            <v>m²</v>
          </cell>
          <cell r="F155">
            <v>213.37</v>
          </cell>
          <cell r="G155">
            <v>14.74</v>
          </cell>
          <cell r="H155">
            <v>19.559999999999999</v>
          </cell>
          <cell r="I155">
            <v>34.299999999999997</v>
          </cell>
          <cell r="J155">
            <v>3145.07</v>
          </cell>
          <cell r="K155">
            <v>4173.51</v>
          </cell>
          <cell r="L155">
            <v>7318.58</v>
          </cell>
        </row>
        <row r="156">
          <cell r="A156" t="str">
            <v xml:space="preserve"> 6.2</v>
          </cell>
          <cell r="B156">
            <v>98546</v>
          </cell>
          <cell r="C156" t="str">
            <v>SINAPI</v>
          </cell>
          <cell r="D156" t="str">
            <v>IMPERMEABILIZAÇÃO DE SUPERFÍCIE COM MANTA ASFÁLTICA, UMA CAMADA, INCLUSIVE APLICAÇÃO DE PRIMER ASFÁLTICO, E=4MM. AF_09/2023</v>
          </cell>
          <cell r="E156" t="str">
            <v>m²</v>
          </cell>
          <cell r="F156">
            <v>159.75</v>
          </cell>
          <cell r="G156">
            <v>92.27</v>
          </cell>
          <cell r="H156">
            <v>30.21</v>
          </cell>
          <cell r="I156">
            <v>122.48</v>
          </cell>
          <cell r="J156">
            <v>14740.13</v>
          </cell>
          <cell r="K156">
            <v>4826.04</v>
          </cell>
          <cell r="L156">
            <v>19566.169999999998</v>
          </cell>
        </row>
        <row r="157">
          <cell r="A157" t="str">
            <v xml:space="preserve"> 6.3</v>
          </cell>
          <cell r="B157">
            <v>87765</v>
          </cell>
          <cell r="C157" t="str">
            <v>SINAPI</v>
          </cell>
          <cell r="D157" t="str">
            <v>CONTRAPISO EM ARGAMASSA TRAÇO 1:4 (CIMENTO E AREIA), PREPARO MECÂNICO COM BETONEIRA 400 L, APLICADO EM ÁREAS MOLHADAS SOBRE IMPERMEABILIZAÇÃO, ACABAMENTO NÃO REFORÇADO, ESPESSURA 4CM. AF_07/2021</v>
          </cell>
          <cell r="E157" t="str">
            <v>m²</v>
          </cell>
          <cell r="F157">
            <v>159.75</v>
          </cell>
          <cell r="G157">
            <v>36.01</v>
          </cell>
          <cell r="H157">
            <v>28.94</v>
          </cell>
          <cell r="I157">
            <v>64.95</v>
          </cell>
          <cell r="J157">
            <v>5752.59</v>
          </cell>
          <cell r="K157">
            <v>4623.16</v>
          </cell>
          <cell r="L157">
            <v>10375.75</v>
          </cell>
        </row>
        <row r="158">
          <cell r="A158" t="str">
            <v xml:space="preserve"> 6.4</v>
          </cell>
          <cell r="B158">
            <v>87735</v>
          </cell>
          <cell r="C158" t="str">
            <v>SINAPI</v>
          </cell>
          <cell r="D158" t="str">
            <v>CONTRAPISO EM ARGAMASSA TRAÇO 1:4 (CIMENTO E AREIA), PREPARO MECÂNICO COM BETONEIRA 400 L, APLICADO EM ÁREAS MOLHADAS SOBRE LAJE, ADERIDO, ACABAMENTO NÃO REFORÇADO, ESPESSURA 2CM. AF_07/2021</v>
          </cell>
          <cell r="E158" t="str">
            <v>m²</v>
          </cell>
          <cell r="F158">
            <v>159.75</v>
          </cell>
          <cell r="G158">
            <v>26.43</v>
          </cell>
          <cell r="H158">
            <v>23.2</v>
          </cell>
          <cell r="I158">
            <v>49.63</v>
          </cell>
          <cell r="J158">
            <v>4222.1899999999996</v>
          </cell>
          <cell r="K158">
            <v>3706.2</v>
          </cell>
          <cell r="L158">
            <v>7928.39</v>
          </cell>
        </row>
        <row r="159">
          <cell r="D159" t="str">
            <v>TOTAIS</v>
          </cell>
          <cell r="E159" t="str">
            <v/>
          </cell>
          <cell r="J159">
            <v>27859.98</v>
          </cell>
          <cell r="K159">
            <v>17328.91</v>
          </cell>
        </row>
        <row r="160">
          <cell r="D160" t="str">
            <v/>
          </cell>
          <cell r="E160" t="str">
            <v/>
          </cell>
          <cell r="K160">
            <v>45188.89</v>
          </cell>
        </row>
        <row r="161">
          <cell r="A161">
            <v>7</v>
          </cell>
          <cell r="D161" t="str">
            <v>REVESTIMENTOS DE PAREDES</v>
          </cell>
          <cell r="L161">
            <v>116927.63999999998</v>
          </cell>
        </row>
        <row r="162">
          <cell r="A162" t="str">
            <v xml:space="preserve"> 7.1 </v>
          </cell>
          <cell r="D162" t="str">
            <v>REVESTIMENTOS PRIMÁRIOS</v>
          </cell>
          <cell r="L162">
            <v>62101.819999999992</v>
          </cell>
        </row>
        <row r="163">
          <cell r="A163" t="str">
            <v xml:space="preserve"> 7.1.1 </v>
          </cell>
          <cell r="B163">
            <v>87879</v>
          </cell>
          <cell r="C163" t="str">
            <v>SINAPI</v>
          </cell>
          <cell r="D163" t="str">
            <v>CHAPISCO APLICADO EM ALVENARIAS E ESTRUTURAS DE CONCRETO INTERNAS, COM COLHER DE PEDREIRO.  ARGAMASSA TRAÇO 1:3 COM PREPARO EM BETONEIRA 400L. AF_10/2022</v>
          </cell>
          <cell r="E163" t="str">
            <v>m²</v>
          </cell>
          <cell r="F163">
            <v>859.04</v>
          </cell>
          <cell r="G163">
            <v>2.2799999999999998</v>
          </cell>
          <cell r="H163">
            <v>2.73</v>
          </cell>
          <cell r="I163">
            <v>5.01</v>
          </cell>
          <cell r="J163">
            <v>1958.61</v>
          </cell>
          <cell r="K163">
            <v>2345.17</v>
          </cell>
          <cell r="L163">
            <v>4303.78</v>
          </cell>
        </row>
        <row r="164">
          <cell r="A164" t="str">
            <v xml:space="preserve"> 7.1.2</v>
          </cell>
          <cell r="B164">
            <v>87905</v>
          </cell>
          <cell r="C164" t="str">
            <v>SINAPI</v>
          </cell>
          <cell r="D164" t="str">
            <v>CHAPISCO APLICADO EM ALVENARIA (COM PRESENÇA DE VÃOS) E ESTRUTURAS DE CONCRETO DE FACHADA, COM COLHER DE PEDREIRO.  ARGAMASSA TRAÇO 1:3 COM PREPARO EM BETONEIRA 400L. AF_10/2022</v>
          </cell>
          <cell r="E164" t="str">
            <v>m²</v>
          </cell>
          <cell r="F164">
            <v>389.65</v>
          </cell>
          <cell r="G164">
            <v>2.85</v>
          </cell>
          <cell r="H164">
            <v>6.24</v>
          </cell>
          <cell r="I164">
            <v>9.09</v>
          </cell>
          <cell r="J164">
            <v>1110.5</v>
          </cell>
          <cell r="K164">
            <v>2431.41</v>
          </cell>
          <cell r="L164">
            <v>3541.91</v>
          </cell>
        </row>
        <row r="165">
          <cell r="A165" t="str">
            <v xml:space="preserve"> 7.1.3</v>
          </cell>
          <cell r="B165">
            <v>104951</v>
          </cell>
          <cell r="C165" t="str">
            <v>SINAPI</v>
          </cell>
          <cell r="D165" t="str">
            <v>MASSA ÚNICA, EM ARGAMASSA TRAÇO 1:2:8, PREPARO MECÂNICO, APLICADA MANUALMENTE EM PAREDES INTERNAS DE AMBIENTES COM ÁREA MAIOR QUE 10M², E = 17,5MM, COM TALISCAS. AF_03/2024</v>
          </cell>
          <cell r="E165" t="str">
            <v>m²</v>
          </cell>
          <cell r="F165">
            <v>346.73</v>
          </cell>
          <cell r="G165">
            <v>18.38</v>
          </cell>
          <cell r="H165">
            <v>17.739999999999998</v>
          </cell>
          <cell r="I165">
            <v>36.119999999999997</v>
          </cell>
          <cell r="J165">
            <v>6372.89</v>
          </cell>
          <cell r="K165">
            <v>6150.99</v>
          </cell>
          <cell r="L165">
            <v>12523.88</v>
          </cell>
        </row>
        <row r="166">
          <cell r="A166" t="str">
            <v xml:space="preserve"> 7.1.4</v>
          </cell>
          <cell r="B166">
            <v>87775</v>
          </cell>
          <cell r="C166" t="str">
            <v>SINAPI</v>
          </cell>
          <cell r="D166" t="str">
            <v>EMBOÇO OU MASSA ÚNICA EM ARGAMASSA TRAÇO 1:2:8, PREPARO MECÂNICO COM BETONEIRA 400 L, APLICADA MANUALMENTE EM PANOS DE FACHADA COM PRESENÇA DE VÃOS, ESPESSURA DE 25 MM. AF_08/2022</v>
          </cell>
          <cell r="E166" t="str">
            <v>m²</v>
          </cell>
          <cell r="F166">
            <v>389.65</v>
          </cell>
          <cell r="G166">
            <v>24.43</v>
          </cell>
          <cell r="H166">
            <v>34.81</v>
          </cell>
          <cell r="I166">
            <v>59.24</v>
          </cell>
          <cell r="J166">
            <v>9519.14</v>
          </cell>
          <cell r="K166">
            <v>13563.71</v>
          </cell>
          <cell r="L166">
            <v>23082.85</v>
          </cell>
        </row>
        <row r="167">
          <cell r="A167" t="str">
            <v xml:space="preserve"> 7.1.5</v>
          </cell>
          <cell r="B167">
            <v>87535</v>
          </cell>
          <cell r="C167" t="str">
            <v>SINAPI</v>
          </cell>
          <cell r="D167" t="str">
            <v>EMBOÇO, EM ARGAMASSA TRAÇO 1:2:8, PREPARO MECÂNICO, APLICADO MANUALMENTE EM PAREDES INTERNAS DE AMBIENTES COM ÁREA MAIOR QUE 10M², E = 17,5MM, COM TALISCAS. AF_03/2024</v>
          </cell>
          <cell r="E167" t="str">
            <v>m²</v>
          </cell>
          <cell r="F167">
            <v>512.30999999999995</v>
          </cell>
          <cell r="G167">
            <v>18.28</v>
          </cell>
          <cell r="H167">
            <v>17.12</v>
          </cell>
          <cell r="I167">
            <v>35.4</v>
          </cell>
          <cell r="J167">
            <v>9365.02</v>
          </cell>
          <cell r="K167">
            <v>8770.74</v>
          </cell>
          <cell r="L167">
            <v>18135.759999999998</v>
          </cell>
        </row>
        <row r="168">
          <cell r="A168" t="str">
            <v xml:space="preserve"> 7.1.6</v>
          </cell>
          <cell r="B168" t="str">
            <v xml:space="preserve"> COMP.1404 </v>
          </cell>
          <cell r="C168" t="str">
            <v>Próprio</v>
          </cell>
          <cell r="D168" t="str">
            <v>RASPAGEM E LIMPEZA DE PAREDES OU FORROS PARA RECEBIMENTO DE PINTURA</v>
          </cell>
          <cell r="E168" t="str">
            <v>m²</v>
          </cell>
          <cell r="F168">
            <v>107.01</v>
          </cell>
          <cell r="G168">
            <v>1.2</v>
          </cell>
          <cell r="H168">
            <v>3.6</v>
          </cell>
          <cell r="I168">
            <v>4.8</v>
          </cell>
          <cell r="J168">
            <v>128.41</v>
          </cell>
          <cell r="K168">
            <v>385.23</v>
          </cell>
          <cell r="L168">
            <v>513.64</v>
          </cell>
        </row>
        <row r="169">
          <cell r="A169" t="str">
            <v xml:space="preserve"> 7.2 </v>
          </cell>
          <cell r="D169" t="str">
            <v>ACABAMENTOS</v>
          </cell>
          <cell r="L169">
            <v>54825.82</v>
          </cell>
        </row>
        <row r="170">
          <cell r="A170" t="str">
            <v xml:space="preserve"> 7.2.1 </v>
          </cell>
          <cell r="B170">
            <v>88485</v>
          </cell>
          <cell r="C170" t="str">
            <v>SINAPI</v>
          </cell>
          <cell r="D170" t="str">
            <v>FUNDO SELADOR ACRÍLICO, APLICAÇÃO MANUAL EM PAREDE, UMA DEMÃO. AF_04/2023</v>
          </cell>
          <cell r="E170" t="str">
            <v>m²</v>
          </cell>
          <cell r="F170">
            <v>736.39</v>
          </cell>
          <cell r="G170">
            <v>1.86</v>
          </cell>
          <cell r="H170">
            <v>2.11</v>
          </cell>
          <cell r="I170">
            <v>3.97</v>
          </cell>
          <cell r="J170">
            <v>1369.68</v>
          </cell>
          <cell r="K170">
            <v>1553.78</v>
          </cell>
          <cell r="L170">
            <v>2923.46</v>
          </cell>
        </row>
        <row r="171">
          <cell r="A171" t="str">
            <v xml:space="preserve"> 7.2.2</v>
          </cell>
          <cell r="B171">
            <v>104646</v>
          </cell>
          <cell r="C171" t="str">
            <v>SINAPI</v>
          </cell>
          <cell r="D171" t="str">
            <v>EMASSAMENTO COM MASSA LÁTEX, APLICAÇÃO EM PAREDE, UMA DEMÃO, LIXAMENTO MECANIZADO. AF_04/2023</v>
          </cell>
          <cell r="E171" t="str">
            <v>m²</v>
          </cell>
          <cell r="F171">
            <v>107.01</v>
          </cell>
          <cell r="G171">
            <v>4.58</v>
          </cell>
          <cell r="H171">
            <v>6.01</v>
          </cell>
          <cell r="I171">
            <v>10.59</v>
          </cell>
          <cell r="J171">
            <v>490.1</v>
          </cell>
          <cell r="K171">
            <v>643.13</v>
          </cell>
          <cell r="L171">
            <v>1133.23</v>
          </cell>
        </row>
        <row r="172">
          <cell r="A172" t="str">
            <v xml:space="preserve"> 7.2.3</v>
          </cell>
          <cell r="B172">
            <v>104648</v>
          </cell>
          <cell r="C172" t="str">
            <v>SINAPI</v>
          </cell>
          <cell r="D172" t="str">
            <v>EMASSAMENTO COM MASSA LÁTEX, APLICAÇÃO EM PAREDE, DUAS DEMÃOS, LIXAMENTO MECANIZADO. AF_04/2023</v>
          </cell>
          <cell r="E172" t="str">
            <v>m²</v>
          </cell>
          <cell r="F172">
            <v>65.66</v>
          </cell>
          <cell r="G172">
            <v>7.92</v>
          </cell>
          <cell r="H172">
            <v>8.84</v>
          </cell>
          <cell r="I172">
            <v>16.760000000000002</v>
          </cell>
          <cell r="J172">
            <v>520.02</v>
          </cell>
          <cell r="K172">
            <v>580.42999999999995</v>
          </cell>
          <cell r="L172">
            <v>1100.45</v>
          </cell>
        </row>
        <row r="173">
          <cell r="A173" t="str">
            <v xml:space="preserve"> 7.2.4</v>
          </cell>
          <cell r="B173">
            <v>88489</v>
          </cell>
          <cell r="C173" t="str">
            <v>SINAPI</v>
          </cell>
          <cell r="D173" t="str">
            <v>PINTURA LÁTEX ACRÍLICA PREMIUM, APLICAÇÃO MANUAL EM PAREDES, DUAS DEMÃOS. AF_04/2023 (REF. CORAL CINZA DE GRIFE)</v>
          </cell>
          <cell r="E173" t="str">
            <v>m²</v>
          </cell>
          <cell r="F173">
            <v>680.49</v>
          </cell>
          <cell r="G173">
            <v>7.66</v>
          </cell>
          <cell r="H173">
            <v>5.19</v>
          </cell>
          <cell r="I173">
            <v>12.85</v>
          </cell>
          <cell r="J173">
            <v>5212.55</v>
          </cell>
          <cell r="K173">
            <v>3531.74</v>
          </cell>
          <cell r="L173">
            <v>8744.2900000000009</v>
          </cell>
        </row>
        <row r="174">
          <cell r="A174" t="str">
            <v xml:space="preserve"> 7.2.5</v>
          </cell>
          <cell r="B174">
            <v>88489</v>
          </cell>
          <cell r="C174" t="str">
            <v>SINAPI</v>
          </cell>
          <cell r="D174" t="str">
            <v>PINTURA LÁTEX ACRÍLICA PREMIUM, APLICAÇÃO MANUAL EM PAREDES, DUAS DEMÃOS. AF_04/2023 (REF.: CORAL GOLFINHO DE NORONHA)</v>
          </cell>
          <cell r="E174" t="str">
            <v>m²</v>
          </cell>
          <cell r="F174">
            <v>55.9</v>
          </cell>
          <cell r="G174">
            <v>7.66</v>
          </cell>
          <cell r="H174">
            <v>5.19</v>
          </cell>
          <cell r="I174">
            <v>12.85</v>
          </cell>
          <cell r="J174">
            <v>428.19</v>
          </cell>
          <cell r="K174">
            <v>290.12</v>
          </cell>
          <cell r="L174">
            <v>718.31</v>
          </cell>
        </row>
        <row r="175">
          <cell r="A175" t="str">
            <v xml:space="preserve"> 7.2.6</v>
          </cell>
          <cell r="B175" t="str">
            <v xml:space="preserve"> COMP.2093 </v>
          </cell>
          <cell r="C175" t="str">
            <v>Próprio</v>
          </cell>
          <cell r="D175" t="str">
            <v>REVESTIMENTO TIPO PORCELANATO (PAREDE) DE DIMENSÕES 30X60 CM COM REJUNTAMENTO EM EPÓXI- FORNECIMENTO E INSTALAÇÃO (IDEA BIANCO LINE - REF. PORTOBELLO)</v>
          </cell>
          <cell r="E175" t="str">
            <v>m²</v>
          </cell>
          <cell r="F175">
            <v>512.30999999999995</v>
          </cell>
          <cell r="G175">
            <v>62.56</v>
          </cell>
          <cell r="H175">
            <v>15.92</v>
          </cell>
          <cell r="I175">
            <v>78.48</v>
          </cell>
          <cell r="J175">
            <v>32050.11</v>
          </cell>
          <cell r="K175">
            <v>8155.97</v>
          </cell>
          <cell r="L175">
            <v>40206.080000000002</v>
          </cell>
        </row>
        <row r="176">
          <cell r="D176" t="str">
            <v>TOTAIS</v>
          </cell>
          <cell r="E176" t="str">
            <v/>
          </cell>
          <cell r="J176">
            <v>68525.22</v>
          </cell>
          <cell r="K176">
            <v>48402.42</v>
          </cell>
        </row>
        <row r="177">
          <cell r="D177" t="str">
            <v/>
          </cell>
          <cell r="E177" t="str">
            <v/>
          </cell>
          <cell r="K177">
            <v>116927.64</v>
          </cell>
        </row>
        <row r="178">
          <cell r="A178">
            <v>8</v>
          </cell>
          <cell r="D178" t="str">
            <v>TETOS E FORROS</v>
          </cell>
          <cell r="L178">
            <v>23690.6</v>
          </cell>
        </row>
        <row r="179">
          <cell r="A179" t="str">
            <v xml:space="preserve"> 8.1 </v>
          </cell>
          <cell r="D179" t="str">
            <v>FORROS</v>
          </cell>
          <cell r="L179">
            <v>8094.18</v>
          </cell>
        </row>
        <row r="180">
          <cell r="A180" t="str">
            <v xml:space="preserve"> 8.1.1 </v>
          </cell>
          <cell r="B180">
            <v>96114</v>
          </cell>
          <cell r="C180" t="str">
            <v>SINAPI</v>
          </cell>
          <cell r="D180" t="str">
            <v>FORRO EM DRYWALL, PARA AMBIENTES COMERCIAIS, INCLUSIVE ESTRUTURA BIRECIONAL DE FIXAÇÃO. AF_08/2023_PS</v>
          </cell>
          <cell r="E180" t="str">
            <v>m²</v>
          </cell>
          <cell r="F180">
            <v>80.05</v>
          </cell>
          <cell r="G180">
            <v>57.85</v>
          </cell>
          <cell r="H180">
            <v>18.96</v>
          </cell>
          <cell r="I180">
            <v>76.81</v>
          </cell>
          <cell r="J180">
            <v>4630.8900000000003</v>
          </cell>
          <cell r="K180">
            <v>1517.74</v>
          </cell>
          <cell r="L180">
            <v>6148.63</v>
          </cell>
        </row>
        <row r="181">
          <cell r="A181" t="str">
            <v xml:space="preserve"> 8.1.2</v>
          </cell>
          <cell r="B181" t="str">
            <v xml:space="preserve"> COMP.1784 </v>
          </cell>
          <cell r="C181" t="str">
            <v>Próprio</v>
          </cell>
          <cell r="D181" t="str">
            <v>PERFIL TABICA GALVANIZADO, TIPO LISA, COM ACABAMENTO EM PINTURA, NA COR BRANCA, PARA FORRO EM CHAPA DE GESSO ACARTONADO, INCLUSIVE ACESSÓRIOS DE FIXAÇÃO</v>
          </cell>
          <cell r="E181" t="str">
            <v>m</v>
          </cell>
          <cell r="F181">
            <v>119.8</v>
          </cell>
          <cell r="G181">
            <v>7.29</v>
          </cell>
          <cell r="H181">
            <v>8.9499999999999993</v>
          </cell>
          <cell r="I181">
            <v>16.239999999999998</v>
          </cell>
          <cell r="J181">
            <v>873.34</v>
          </cell>
          <cell r="K181">
            <v>1072.21</v>
          </cell>
          <cell r="L181">
            <v>1945.55</v>
          </cell>
        </row>
        <row r="182">
          <cell r="A182" t="str">
            <v xml:space="preserve"> 8.2</v>
          </cell>
          <cell r="D182" t="str">
            <v>ACABAMENTOS</v>
          </cell>
          <cell r="L182">
            <v>15596.419999999998</v>
          </cell>
        </row>
        <row r="183">
          <cell r="A183" t="str">
            <v xml:space="preserve"> 8.2.1 </v>
          </cell>
          <cell r="B183" t="str">
            <v xml:space="preserve"> COMP.1404 </v>
          </cell>
          <cell r="C183" t="str">
            <v>Próprio</v>
          </cell>
          <cell r="D183" t="str">
            <v>RASPAGEM E LIMPEZA DE PAREDES OU FORROS PARA RECEBIMENTO DE PINTURA</v>
          </cell>
          <cell r="E183" t="str">
            <v>m²</v>
          </cell>
          <cell r="F183">
            <v>263.25</v>
          </cell>
          <cell r="G183">
            <v>1.2</v>
          </cell>
          <cell r="H183">
            <v>3.6</v>
          </cell>
          <cell r="I183">
            <v>4.8</v>
          </cell>
          <cell r="J183">
            <v>315.89999999999998</v>
          </cell>
          <cell r="K183">
            <v>947.7</v>
          </cell>
          <cell r="L183">
            <v>1263.5999999999999</v>
          </cell>
        </row>
        <row r="184">
          <cell r="A184" t="str">
            <v xml:space="preserve"> 8.2.2</v>
          </cell>
          <cell r="B184">
            <v>104645</v>
          </cell>
          <cell r="C184" t="str">
            <v>SINAPI</v>
          </cell>
          <cell r="D184" t="str">
            <v>EMASSAMENTO COM MASSA LÁTEX, APLICAÇÃO EM TETO, UMA DEMÃO, LIXAMENTO MECANIZADO. AF_04/2023</v>
          </cell>
          <cell r="E184" t="str">
            <v>m²</v>
          </cell>
          <cell r="F184">
            <v>263.25</v>
          </cell>
          <cell r="G184">
            <v>6.05</v>
          </cell>
          <cell r="H184">
            <v>12.38</v>
          </cell>
          <cell r="I184">
            <v>18.43</v>
          </cell>
          <cell r="J184">
            <v>1592.66</v>
          </cell>
          <cell r="K184">
            <v>3259.03</v>
          </cell>
          <cell r="L184">
            <v>4851.6899999999996</v>
          </cell>
        </row>
        <row r="185">
          <cell r="A185" t="str">
            <v xml:space="preserve"> 8.2.3</v>
          </cell>
          <cell r="B185">
            <v>104647</v>
          </cell>
          <cell r="C185" t="str">
            <v>SINAPI</v>
          </cell>
          <cell r="D185" t="str">
            <v>EMASSAMENTO COM MASSA LÁTEX, APLICAÇÃO EM TETO, DUAS DEMÃOS, LIXAMENTO MECANIZADO. AF_04/2023</v>
          </cell>
          <cell r="E185" t="str">
            <v>m²</v>
          </cell>
          <cell r="F185">
            <v>80.05</v>
          </cell>
          <cell r="G185">
            <v>10.1</v>
          </cell>
          <cell r="H185">
            <v>18.170000000000002</v>
          </cell>
          <cell r="I185">
            <v>28.27</v>
          </cell>
          <cell r="J185">
            <v>808.5</v>
          </cell>
          <cell r="K185">
            <v>1454.5</v>
          </cell>
          <cell r="L185">
            <v>2263</v>
          </cell>
        </row>
        <row r="186">
          <cell r="A186" t="str">
            <v xml:space="preserve"> 8.2.4</v>
          </cell>
          <cell r="B186">
            <v>88484</v>
          </cell>
          <cell r="C186" t="str">
            <v>SINAPI</v>
          </cell>
          <cell r="D186" t="str">
            <v>FUNDO SELADOR ACRÍLICO, APLICAÇÃO MANUAL EM TETO, UMA DEMÃO. AF_04/2023</v>
          </cell>
          <cell r="E186" t="str">
            <v>m²</v>
          </cell>
          <cell r="F186">
            <v>354.70000000000005</v>
          </cell>
          <cell r="G186">
            <v>2.0499999999999998</v>
          </cell>
          <cell r="H186">
            <v>2.94</v>
          </cell>
          <cell r="I186">
            <v>4.99</v>
          </cell>
          <cell r="J186">
            <v>727.13</v>
          </cell>
          <cell r="K186">
            <v>1042.81</v>
          </cell>
          <cell r="L186">
            <v>1769.94</v>
          </cell>
        </row>
        <row r="187">
          <cell r="A187" t="str">
            <v xml:space="preserve"> 8.2.5</v>
          </cell>
          <cell r="B187">
            <v>88488</v>
          </cell>
          <cell r="C187" t="str">
            <v>SINAPI</v>
          </cell>
          <cell r="D187" t="str">
            <v>PINTURA LÁTEX ACRÍLICA PREMIUM, APLICAÇÃO MANUAL EM TETO, DUAS DEMÃOS. AF_04/2023  (COR SUVINIL BRANCO NEVE)</v>
          </cell>
          <cell r="E187" t="str">
            <v>m²</v>
          </cell>
          <cell r="F187">
            <v>354.70000000000005</v>
          </cell>
          <cell r="G187">
            <v>8.1300000000000008</v>
          </cell>
          <cell r="H187">
            <v>7.23</v>
          </cell>
          <cell r="I187">
            <v>15.36</v>
          </cell>
          <cell r="J187">
            <v>2883.71</v>
          </cell>
          <cell r="K187">
            <v>2564.48</v>
          </cell>
          <cell r="L187">
            <v>5448.19</v>
          </cell>
        </row>
        <row r="188">
          <cell r="D188" t="str">
            <v>TOTAIS</v>
          </cell>
          <cell r="E188" t="str">
            <v/>
          </cell>
          <cell r="J188">
            <v>11832.130000000001</v>
          </cell>
          <cell r="K188">
            <v>11858.47</v>
          </cell>
        </row>
        <row r="189">
          <cell r="D189" t="str">
            <v/>
          </cell>
          <cell r="E189" t="str">
            <v/>
          </cell>
          <cell r="K189">
            <v>23690.6</v>
          </cell>
        </row>
        <row r="190">
          <cell r="A190">
            <v>9</v>
          </cell>
          <cell r="D190" t="str">
            <v>PISOS</v>
          </cell>
          <cell r="L190">
            <v>105570.95999999999</v>
          </cell>
        </row>
        <row r="191">
          <cell r="A191" t="str">
            <v xml:space="preserve"> 9.1 </v>
          </cell>
          <cell r="D191" t="str">
            <v>PAVIMENTAÇÕES</v>
          </cell>
          <cell r="L191">
            <v>38892.1</v>
          </cell>
        </row>
        <row r="192">
          <cell r="A192" t="str">
            <v xml:space="preserve"> 9.1.1 </v>
          </cell>
          <cell r="B192">
            <v>97083</v>
          </cell>
          <cell r="C192" t="str">
            <v>SINAPI</v>
          </cell>
          <cell r="D192" t="str">
            <v>COMPACTAÇÃO MECÂNICA DE SOLO PARA EXECUÇÃO DE RADIER, PISO DE CONCRETO OU LAJE SOBRE SOLO, COM COMPACTADOR DE SOLOS A PERCUSSÃO. AF_09/2021</v>
          </cell>
          <cell r="E192" t="str">
            <v>m²</v>
          </cell>
          <cell r="F192">
            <v>150.80999999999997</v>
          </cell>
          <cell r="G192">
            <v>0.75</v>
          </cell>
          <cell r="H192">
            <v>2.89</v>
          </cell>
          <cell r="I192">
            <v>3.64</v>
          </cell>
          <cell r="J192">
            <v>113.1</v>
          </cell>
          <cell r="K192">
            <v>435.84</v>
          </cell>
          <cell r="L192">
            <v>548.94000000000005</v>
          </cell>
        </row>
        <row r="193">
          <cell r="A193" t="str">
            <v xml:space="preserve"> 9.1.2</v>
          </cell>
          <cell r="B193">
            <v>96622</v>
          </cell>
          <cell r="C193" t="str">
            <v>SINAPI</v>
          </cell>
          <cell r="D193" t="str">
            <v>LASTRO COM MATERIAL GRANULAR, APLICADO EM PISOS OU LAJES SOBRE SOLO, ESPESSURA DE *5 CM*. AF_01/2024</v>
          </cell>
          <cell r="E193" t="str">
            <v>m³</v>
          </cell>
          <cell r="F193">
            <v>7.54</v>
          </cell>
          <cell r="G193">
            <v>166.96</v>
          </cell>
          <cell r="H193">
            <v>68.459999999999994</v>
          </cell>
          <cell r="I193">
            <v>235.42</v>
          </cell>
          <cell r="J193">
            <v>1258.8699999999999</v>
          </cell>
          <cell r="K193">
            <v>516.17999999999995</v>
          </cell>
          <cell r="L193">
            <v>1775.05</v>
          </cell>
        </row>
        <row r="194">
          <cell r="A194" t="str">
            <v xml:space="preserve"> 9.1.3</v>
          </cell>
          <cell r="B194">
            <v>94995</v>
          </cell>
          <cell r="C194" t="str">
            <v>SINAPI</v>
          </cell>
          <cell r="D194" t="str">
            <v>EXECUÇÃO DE PASSEIO (CALÇADA) OU PISO DE CONCRETO COM CONCRETO MOLDADO IN LOCO, USINADO, ACABAMENTO CONVENCIONAL, ESPESSURA 8 CM, ARMADO. AF_08/2022</v>
          </cell>
          <cell r="E194" t="str">
            <v>m²</v>
          </cell>
          <cell r="F194">
            <v>150.80999999999997</v>
          </cell>
          <cell r="G194">
            <v>88.99</v>
          </cell>
          <cell r="H194">
            <v>10.19</v>
          </cell>
          <cell r="I194">
            <v>99.18</v>
          </cell>
          <cell r="J194">
            <v>13420.58</v>
          </cell>
          <cell r="K194">
            <v>1536.75</v>
          </cell>
          <cell r="L194">
            <v>14957.33</v>
          </cell>
        </row>
        <row r="195">
          <cell r="A195" t="str">
            <v xml:space="preserve"> 9.1.4</v>
          </cell>
          <cell r="B195">
            <v>87640</v>
          </cell>
          <cell r="C195" t="str">
            <v>SINAPI</v>
          </cell>
          <cell r="D195" t="str">
            <v>CONTRAPISO EM ARGAMASSA TRAÇO 1:4 (CIMENTO E AREIA), PREPARO MECÂNICO COM BETONEIRA 400 L, APLICADO EM ÁREAS SECAS SOBRE LAJE, ADERIDO, ACABAMENTO NÃO REFORÇADO, ESPESSURA 4CM. AF_07/2021</v>
          </cell>
          <cell r="E195" t="str">
            <v>m²</v>
          </cell>
          <cell r="F195">
            <v>399.46</v>
          </cell>
          <cell r="G195">
            <v>37.979999999999997</v>
          </cell>
          <cell r="H195">
            <v>16.12</v>
          </cell>
          <cell r="I195">
            <v>54.1</v>
          </cell>
          <cell r="J195">
            <v>15171.49</v>
          </cell>
          <cell r="K195">
            <v>6439.29</v>
          </cell>
          <cell r="L195">
            <v>21610.78</v>
          </cell>
        </row>
        <row r="196">
          <cell r="A196" t="str">
            <v xml:space="preserve"> 9.2 </v>
          </cell>
          <cell r="D196" t="str">
            <v>ACABAMENTOS DE PISO</v>
          </cell>
          <cell r="L196">
            <v>66678.86</v>
          </cell>
        </row>
        <row r="197">
          <cell r="A197" t="str">
            <v xml:space="preserve"> 9.2.1</v>
          </cell>
          <cell r="B197" t="str">
            <v xml:space="preserve"> COMP.294 </v>
          </cell>
          <cell r="C197" t="str">
            <v>Próprio</v>
          </cell>
          <cell r="D197" t="str">
            <v>REVESTIMENTO TIPO PORCELANATO RETIFICADO DE DIMENSÕES 60X60 CM COM REJUNTAMENTO EM EPÓXI - FORNECIMENTO E INSTALAÇÃO - REF. BRASILIA CONCRETO CINZA NATURAL - PORTOBELLO</v>
          </cell>
          <cell r="E197" t="str">
            <v>m²</v>
          </cell>
          <cell r="F197">
            <v>183.06</v>
          </cell>
          <cell r="G197">
            <v>93.14</v>
          </cell>
          <cell r="H197">
            <v>15.92</v>
          </cell>
          <cell r="I197">
            <v>109.06</v>
          </cell>
          <cell r="J197">
            <v>17050.2</v>
          </cell>
          <cell r="K197">
            <v>2914.31</v>
          </cell>
          <cell r="L197">
            <v>19964.509999999998</v>
          </cell>
        </row>
        <row r="198">
          <cell r="A198" t="str">
            <v xml:space="preserve"> 9.2.2</v>
          </cell>
          <cell r="B198" t="str">
            <v xml:space="preserve"> COMP.1925 </v>
          </cell>
          <cell r="C198" t="str">
            <v>Próprio</v>
          </cell>
          <cell r="D198" t="str">
            <v>REVESTIMENTO TIPO PORCELANATO RETIFICADO DE DIMENSÕES 60X60 CM COM REJUNTAMENTO EM EPÓXI - FORNECIMENTO E INSTALAÇÃO - REF. VIA DURINI OFF WHITE NATURAL - PORTOBELLO</v>
          </cell>
          <cell r="E198" t="str">
            <v>m²</v>
          </cell>
          <cell r="F198">
            <v>22.049999999999997</v>
          </cell>
          <cell r="G198">
            <v>92.02</v>
          </cell>
          <cell r="H198">
            <v>15.92</v>
          </cell>
          <cell r="I198">
            <v>107.94</v>
          </cell>
          <cell r="J198">
            <v>2029.04</v>
          </cell>
          <cell r="K198">
            <v>351.03</v>
          </cell>
          <cell r="L198">
            <v>2380.0700000000002</v>
          </cell>
        </row>
        <row r="199">
          <cell r="A199" t="str">
            <v xml:space="preserve"> 9.2.3</v>
          </cell>
          <cell r="B199">
            <v>87263</v>
          </cell>
          <cell r="C199" t="str">
            <v>SINAPI</v>
          </cell>
          <cell r="D199" t="str">
            <v>REVESTIMENTO CERÂMICO PARA PISO COM PLACAS TIPO PORCELANATO DE DIMENSÕES 60X60 CM APLICADA EM AMBIENTES DE ÁREA MAIOR QUE 10 M². AF_02/2023_PE</v>
          </cell>
          <cell r="E199" t="str">
            <v>m²</v>
          </cell>
          <cell r="F199">
            <v>27.179999999999996</v>
          </cell>
          <cell r="G199">
            <v>86.28</v>
          </cell>
          <cell r="H199">
            <v>17.55</v>
          </cell>
          <cell r="I199">
            <v>103.83</v>
          </cell>
          <cell r="J199">
            <v>2345.09</v>
          </cell>
          <cell r="K199">
            <v>477</v>
          </cell>
          <cell r="L199">
            <v>2822.09</v>
          </cell>
        </row>
        <row r="200">
          <cell r="A200" t="str">
            <v xml:space="preserve"> 9.2.4</v>
          </cell>
          <cell r="B200" t="str">
            <v xml:space="preserve"> COMP.2092</v>
          </cell>
          <cell r="C200" t="str">
            <v>Próprio</v>
          </cell>
          <cell r="D200" t="str">
            <v>PISO EM CERÂMICA EXTRUDADA 30X30, REJUNTAMENTO EM EPÓXI - REF: GAIL KERAFLOOR CINZA CLARO (CÓD. IND 3080) - FORNECIMENTO E INSTALAÇÃO</v>
          </cell>
          <cell r="E200" t="str">
            <v>m²</v>
          </cell>
          <cell r="F200">
            <v>171.09</v>
          </cell>
          <cell r="G200">
            <v>211.98</v>
          </cell>
          <cell r="H200">
            <v>17.38</v>
          </cell>
          <cell r="I200">
            <v>229.36</v>
          </cell>
          <cell r="J200">
            <v>36267.65</v>
          </cell>
          <cell r="K200">
            <v>2973.54</v>
          </cell>
          <cell r="L200">
            <v>39241.19</v>
          </cell>
        </row>
        <row r="201">
          <cell r="A201" t="str">
            <v xml:space="preserve"> 9.2.5</v>
          </cell>
          <cell r="B201" t="str">
            <v xml:space="preserve"> COMP.1926 </v>
          </cell>
          <cell r="C201" t="str">
            <v>Próprio</v>
          </cell>
          <cell r="D201" t="str">
            <v>SOLEIRA DE GRANITO, NA COR BRANCO ITAÚNAS, ESP. 2CM, ACABAMENTO POLIDO, ASSENTAMENTO COM ARGAMASSA INDUSTRIALIZADA, INCLUSIVE REJUNTAMENTO</v>
          </cell>
          <cell r="E201" t="str">
            <v>m²</v>
          </cell>
          <cell r="F201">
            <v>4.51</v>
          </cell>
          <cell r="G201">
            <v>471.07</v>
          </cell>
          <cell r="H201">
            <v>32.479999999999997</v>
          </cell>
          <cell r="I201">
            <v>503.55</v>
          </cell>
          <cell r="J201">
            <v>2124.52</v>
          </cell>
          <cell r="K201">
            <v>146.47999999999999</v>
          </cell>
          <cell r="L201">
            <v>2271</v>
          </cell>
        </row>
        <row r="202">
          <cell r="D202" t="str">
            <v>TOTAIS</v>
          </cell>
          <cell r="E202" t="str">
            <v/>
          </cell>
          <cell r="J202">
            <v>89780.540000000023</v>
          </cell>
          <cell r="K202">
            <v>15790.419999999998</v>
          </cell>
        </row>
        <row r="203">
          <cell r="D203" t="str">
            <v/>
          </cell>
          <cell r="E203" t="str">
            <v/>
          </cell>
          <cell r="K203">
            <v>105570.96000000002</v>
          </cell>
        </row>
        <row r="204">
          <cell r="A204">
            <v>10</v>
          </cell>
          <cell r="D204" t="str">
            <v>ESQUADRIAS E FERRAGENS</v>
          </cell>
          <cell r="L204">
            <v>103513.76000000001</v>
          </cell>
        </row>
        <row r="205">
          <cell r="A205" t="str">
            <v xml:space="preserve"> 10.1 </v>
          </cell>
          <cell r="D205" t="str">
            <v>PORTAS</v>
          </cell>
          <cell r="L205">
            <v>63657.440000000002</v>
          </cell>
        </row>
        <row r="206">
          <cell r="A206" t="str">
            <v xml:space="preserve"> 10.1.1 </v>
          </cell>
          <cell r="D206" t="str">
            <v>PORTAS E ACABAMENTOS</v>
          </cell>
          <cell r="L206">
            <v>59244.4</v>
          </cell>
        </row>
        <row r="207">
          <cell r="A207" t="str">
            <v xml:space="preserve"> 10.1.1.1 </v>
          </cell>
          <cell r="B207">
            <v>90843</v>
          </cell>
          <cell r="C207" t="str">
            <v>SINAPI</v>
          </cell>
          <cell r="D207" t="str">
            <v>KIT DE PORTA DE MADEIRA PARA PINTURA, SEMI-OCA (LEVE OU MÉDIA), PADRÃO MÉDIO, 80X210CM, ESPESSURA DE 3,5CM, ITENS INCLUSOS: DOBRADIÇAS, MONTAGEM E INSTALAÇÃO DO BATENTE, FECHADURA COM EXECUÇÃO DO FURO - FORNECIMENTO E INSTALAÇÃO. AF_12/2019</v>
          </cell>
          <cell r="E207" t="str">
            <v>und</v>
          </cell>
          <cell r="F207">
            <v>5</v>
          </cell>
          <cell r="G207">
            <v>867.53</v>
          </cell>
          <cell r="H207">
            <v>291.66000000000003</v>
          </cell>
          <cell r="I207">
            <v>1159.19</v>
          </cell>
          <cell r="J207">
            <v>4337.6499999999996</v>
          </cell>
          <cell r="K207">
            <v>1458.3</v>
          </cell>
          <cell r="L207">
            <v>5795.95</v>
          </cell>
        </row>
        <row r="208">
          <cell r="A208" t="str">
            <v xml:space="preserve"> 10.1.1.2</v>
          </cell>
          <cell r="B208">
            <v>91341</v>
          </cell>
          <cell r="C208" t="str">
            <v>SINAPI</v>
          </cell>
          <cell r="D208" t="str">
            <v>PORTA EM ALUMÍNIO DE ABRIR TIPO VENEZIANA COM GUARNIÇÃO, FIXAÇÃO COM PARAFUSOS - FORNECIMENTO E INSTALAÇÃO. AF_12/2019</v>
          </cell>
          <cell r="E208" t="str">
            <v>m²</v>
          </cell>
          <cell r="F208">
            <v>38.250000000000007</v>
          </cell>
          <cell r="G208">
            <v>975.86</v>
          </cell>
          <cell r="H208">
            <v>14.22</v>
          </cell>
          <cell r="I208">
            <v>990.08</v>
          </cell>
          <cell r="J208">
            <v>37326.639999999999</v>
          </cell>
          <cell r="K208">
            <v>543.91</v>
          </cell>
          <cell r="L208">
            <v>37870.550000000003</v>
          </cell>
        </row>
        <row r="209">
          <cell r="A209" t="str">
            <v xml:space="preserve"> 10.1.1.3</v>
          </cell>
          <cell r="B209" t="str">
            <v xml:space="preserve"> COMP.2077</v>
          </cell>
          <cell r="C209" t="str">
            <v>Próprio</v>
          </cell>
          <cell r="D209" t="str">
            <v>PORTA EM ALUMÍNIO DE ABRIR, PERFIL 32, COM VENEZIANA E VIDRO TEMPERADO INCOLOR 10MM, COM GUARNIÇÃO, FIXAÇÃO COM PARAFUSOS - FORNECIMENTO E INSTALAÇÃO.</v>
          </cell>
          <cell r="E209" t="str">
            <v>m²</v>
          </cell>
          <cell r="F209">
            <v>9.24</v>
          </cell>
          <cell r="G209">
            <v>838.82</v>
          </cell>
          <cell r="H209">
            <v>45.71</v>
          </cell>
          <cell r="I209">
            <v>884.53</v>
          </cell>
          <cell r="J209">
            <v>7750.69</v>
          </cell>
          <cell r="K209">
            <v>422.36</v>
          </cell>
          <cell r="L209">
            <v>8173.05</v>
          </cell>
        </row>
        <row r="210">
          <cell r="A210" t="str">
            <v xml:space="preserve"> 10.1.1.4</v>
          </cell>
          <cell r="B210">
            <v>90806</v>
          </cell>
          <cell r="C210" t="str">
            <v>SINAPI</v>
          </cell>
          <cell r="D210" t="str">
            <v>BATENTE PARA PORTA DE MADEIRA, FIXAÇÃO COM ARGAMASSA, PADRÃO MÉDIO - FORNECIMENTO E INSTALAÇÃO. AF_12/2019</v>
          </cell>
          <cell r="E210" t="str">
            <v>und</v>
          </cell>
          <cell r="F210">
            <v>1</v>
          </cell>
          <cell r="G210">
            <v>277.86</v>
          </cell>
          <cell r="H210">
            <v>174.03</v>
          </cell>
          <cell r="I210">
            <v>451.89</v>
          </cell>
          <cell r="J210">
            <v>277.86</v>
          </cell>
          <cell r="K210">
            <v>174.03</v>
          </cell>
          <cell r="L210">
            <v>451.89</v>
          </cell>
        </row>
        <row r="211">
          <cell r="A211" t="str">
            <v xml:space="preserve"> 10.1.1.5</v>
          </cell>
          <cell r="B211">
            <v>102197</v>
          </cell>
          <cell r="C211" t="str">
            <v>SINAPI</v>
          </cell>
          <cell r="D211" t="str">
            <v>PINTURA FUNDO NIVELADOR ALQUÍDICO BRANCO EM MADEIRA. AF_01/2021</v>
          </cell>
          <cell r="E211" t="str">
            <v>m²</v>
          </cell>
          <cell r="F211">
            <v>25.200000000000003</v>
          </cell>
          <cell r="G211">
            <v>23.85</v>
          </cell>
          <cell r="H211">
            <v>7.22</v>
          </cell>
          <cell r="I211">
            <v>31.07</v>
          </cell>
          <cell r="J211">
            <v>601.02</v>
          </cell>
          <cell r="K211">
            <v>181.94</v>
          </cell>
          <cell r="L211">
            <v>782.96</v>
          </cell>
        </row>
        <row r="212">
          <cell r="A212" t="str">
            <v xml:space="preserve"> 10.1.1.6</v>
          </cell>
          <cell r="B212">
            <v>102219</v>
          </cell>
          <cell r="C212" t="str">
            <v>SINAPI</v>
          </cell>
          <cell r="D212" t="str">
            <v>PINTURA TINTA DE ACABAMENTO (PIGMENTADA) ESMALTE SINTÉTICO ACETINADO EM MADEIRA, 2 DEMÃOS. AF_01/2021</v>
          </cell>
          <cell r="E212" t="str">
            <v>m²</v>
          </cell>
          <cell r="F212">
            <v>25.200000000000003</v>
          </cell>
          <cell r="G212">
            <v>8.1999999999999993</v>
          </cell>
          <cell r="H212">
            <v>9.7899999999999991</v>
          </cell>
          <cell r="I212">
            <v>17.989999999999998</v>
          </cell>
          <cell r="J212">
            <v>206.64</v>
          </cell>
          <cell r="K212">
            <v>246.7</v>
          </cell>
          <cell r="L212">
            <v>453.34</v>
          </cell>
        </row>
        <row r="213">
          <cell r="A213" t="str">
            <v xml:space="preserve"> 10.1.1.7</v>
          </cell>
          <cell r="B213">
            <v>100721</v>
          </cell>
          <cell r="C213" t="str">
            <v>SINAPI</v>
          </cell>
          <cell r="D213" t="str">
            <v>PINTURA COM TINTA ALQUÍDICA DE FUNDO (TIPO ZARCÃO) PULVERIZADA SOBRE SUPERFÍCIES METÁLICAS (EXCETO PERFIL) EXECUTADO EM OBRA (POR DEMÃO). AF_01/2020_PE</v>
          </cell>
          <cell r="E213" t="str">
            <v>m²</v>
          </cell>
          <cell r="F213">
            <v>112.59960000000001</v>
          </cell>
          <cell r="G213">
            <v>13.19</v>
          </cell>
          <cell r="H213">
            <v>13.55</v>
          </cell>
          <cell r="I213">
            <v>26.74</v>
          </cell>
          <cell r="J213">
            <v>1485.18</v>
          </cell>
          <cell r="K213">
            <v>1525.72</v>
          </cell>
          <cell r="L213">
            <v>3010.9</v>
          </cell>
        </row>
        <row r="214">
          <cell r="A214" t="str">
            <v xml:space="preserve"> 10.1.1.8</v>
          </cell>
          <cell r="B214">
            <v>100753</v>
          </cell>
          <cell r="C214" t="str">
            <v>SINAPI</v>
          </cell>
          <cell r="D214" t="str">
            <v>PINTURA COM TINTA ACRÍLICA DE ACABAMENTO PULVERIZADA SOBRE SUPERFÍCIES METÁLICAS (EXCETO PERFIL) EXECUTADO EM OBRA (02 DEMÃOS). AF_01/2020_PE</v>
          </cell>
          <cell r="E214" t="str">
            <v>m²</v>
          </cell>
          <cell r="F214">
            <v>112.59960000000001</v>
          </cell>
          <cell r="G214">
            <v>8.41</v>
          </cell>
          <cell r="H214">
            <v>15.62</v>
          </cell>
          <cell r="I214">
            <v>24.03</v>
          </cell>
          <cell r="J214">
            <v>946.96</v>
          </cell>
          <cell r="K214">
            <v>1758.8</v>
          </cell>
          <cell r="L214">
            <v>2705.76</v>
          </cell>
        </row>
        <row r="215">
          <cell r="A215" t="str">
            <v xml:space="preserve"> 10.1.2 </v>
          </cell>
          <cell r="D215" t="str">
            <v>FERRAGENS</v>
          </cell>
          <cell r="L215">
            <v>4413.04</v>
          </cell>
        </row>
        <row r="216">
          <cell r="A216" t="str">
            <v xml:space="preserve"> 10.1.2.1 </v>
          </cell>
          <cell r="B216">
            <v>90830</v>
          </cell>
          <cell r="C216" t="str">
            <v>SINAPI</v>
          </cell>
          <cell r="D216" t="str">
            <v>FECHADURA DE EMBUTIR COM CILINDRO, EXTERNA, COMPLETA, ACABAMENTO PADRÃO MÉDIO, INCLUSO EXECUÇÃO DE FURO - FORNECIMENTO E INSTALAÇÃO. AF_12/2019</v>
          </cell>
          <cell r="E216" t="str">
            <v>und</v>
          </cell>
          <cell r="F216">
            <v>16</v>
          </cell>
          <cell r="G216">
            <v>160.85</v>
          </cell>
          <cell r="H216">
            <v>36.54</v>
          </cell>
          <cell r="I216">
            <v>197.39</v>
          </cell>
          <cell r="J216">
            <v>2573.6</v>
          </cell>
          <cell r="K216">
            <v>584.64</v>
          </cell>
          <cell r="L216">
            <v>3158.24</v>
          </cell>
        </row>
        <row r="217">
          <cell r="A217" t="str">
            <v xml:space="preserve"> 10.1.2.2</v>
          </cell>
          <cell r="B217">
            <v>100705</v>
          </cell>
          <cell r="C217" t="str">
            <v>SINAPI</v>
          </cell>
          <cell r="D217" t="str">
            <v>TARJETA TIPO LIVRE/OCUPADO PARA PORTA DE BANHEIRO. AF_12/2019</v>
          </cell>
          <cell r="E217" t="str">
            <v>und</v>
          </cell>
          <cell r="F217">
            <v>6</v>
          </cell>
          <cell r="G217">
            <v>60.42</v>
          </cell>
          <cell r="H217">
            <v>33.33</v>
          </cell>
          <cell r="I217">
            <v>93.75</v>
          </cell>
          <cell r="J217">
            <v>362.52</v>
          </cell>
          <cell r="K217">
            <v>199.98</v>
          </cell>
          <cell r="L217">
            <v>562.5</v>
          </cell>
        </row>
        <row r="218">
          <cell r="A218" t="str">
            <v xml:space="preserve"> 10.1.2.3</v>
          </cell>
          <cell r="B218" t="str">
            <v>COMP.679</v>
          </cell>
          <cell r="C218" t="str">
            <v>Próprio</v>
          </cell>
          <cell r="D218" t="str">
            <v>PUXADOR TUBULAR RETO DUPLO EM ALUMINIO POLIDO DIAMETRO 1" COMPRIMENTO 40 CM</v>
          </cell>
          <cell r="E218" t="str">
            <v>und</v>
          </cell>
          <cell r="F218">
            <v>2</v>
          </cell>
          <cell r="G218">
            <v>174.76</v>
          </cell>
          <cell r="H218">
            <v>31.35</v>
          </cell>
          <cell r="I218">
            <v>206.11</v>
          </cell>
          <cell r="J218">
            <v>349.52</v>
          </cell>
          <cell r="K218">
            <v>62.7</v>
          </cell>
          <cell r="L218">
            <v>412.22</v>
          </cell>
        </row>
        <row r="219">
          <cell r="A219" t="str">
            <v xml:space="preserve"> 10.1.2.4</v>
          </cell>
          <cell r="B219" t="str">
            <v xml:space="preserve"> COMP.177 </v>
          </cell>
          <cell r="C219" t="str">
            <v>Próprio</v>
          </cell>
          <cell r="D219" t="str">
            <v>FERROLHO/FECHO/TARJETA OU TRINCO PINO REDONDO 8" SOBREPOR FERRO ZINC/GALV OU POLIDO - FORNECIMENTO E INSTALAÇÃO</v>
          </cell>
          <cell r="E219" t="str">
            <v>und</v>
          </cell>
          <cell r="F219">
            <v>9</v>
          </cell>
          <cell r="G219">
            <v>21.67</v>
          </cell>
          <cell r="H219">
            <v>9.4499999999999993</v>
          </cell>
          <cell r="I219">
            <v>31.12</v>
          </cell>
          <cell r="J219">
            <v>195.03</v>
          </cell>
          <cell r="K219">
            <v>85.05</v>
          </cell>
          <cell r="L219">
            <v>280.08</v>
          </cell>
        </row>
        <row r="220">
          <cell r="A220" t="str">
            <v xml:space="preserve"> 10.2 </v>
          </cell>
          <cell r="D220" t="str">
            <v>JANELAS</v>
          </cell>
          <cell r="L220">
            <v>39856.32</v>
          </cell>
        </row>
        <row r="221">
          <cell r="A221" t="str">
            <v xml:space="preserve"> 10.2.1 </v>
          </cell>
          <cell r="B221" t="str">
            <v xml:space="preserve"> COMP.1728</v>
          </cell>
          <cell r="C221" t="str">
            <v>Próprio</v>
          </cell>
          <cell r="D221" t="str">
            <v>JANELA DE CORRER EM ALUMÍNIO PERFIL 25 COM VIDRO TEMPERADO 6 MM INCOLOR COMPLETA - FORNECIMENTOE  INSTALAÇÃO</v>
          </cell>
          <cell r="E221" t="str">
            <v>m²</v>
          </cell>
          <cell r="F221">
            <v>28.95</v>
          </cell>
          <cell r="G221">
            <v>682.96</v>
          </cell>
          <cell r="H221">
            <v>138.21</v>
          </cell>
          <cell r="I221">
            <v>821.17</v>
          </cell>
          <cell r="J221">
            <v>19771.689999999999</v>
          </cell>
          <cell r="K221">
            <v>4001.17</v>
          </cell>
          <cell r="L221">
            <v>23772.86</v>
          </cell>
        </row>
        <row r="222">
          <cell r="A222" t="str">
            <v xml:space="preserve"> 10.2.2</v>
          </cell>
          <cell r="B222" t="str">
            <v xml:space="preserve"> COMP.2079</v>
          </cell>
          <cell r="C222" t="str">
            <v>Próprio</v>
          </cell>
          <cell r="D222" t="str">
            <v>JANELA DE ALUMÍNIO PERFIL 25 TIPO BASCULANTE, COM VIDROS TEMPERADOS 6 MM, BATENTE E FERRAGENS. FORNECIMENTO E INSTALAÇÃO.</v>
          </cell>
          <cell r="E222" t="str">
            <v>m²</v>
          </cell>
          <cell r="F222">
            <v>3.46</v>
          </cell>
          <cell r="G222">
            <v>1298.98</v>
          </cell>
          <cell r="H222">
            <v>63.5</v>
          </cell>
          <cell r="I222">
            <v>1362.48</v>
          </cell>
          <cell r="J222">
            <v>4494.47</v>
          </cell>
          <cell r="K222">
            <v>219.71</v>
          </cell>
          <cell r="L222">
            <v>4714.18</v>
          </cell>
        </row>
        <row r="223">
          <cell r="A223" t="str">
            <v xml:space="preserve"> 10.2.3</v>
          </cell>
          <cell r="B223" t="str">
            <v xml:space="preserve"> COMP.2078</v>
          </cell>
          <cell r="C223" t="str">
            <v>Próprio</v>
          </cell>
          <cell r="D223" t="str">
            <v>JANELA EM ALUMÍNIO PERFIL 25 COM VIDRO FIXO, TEMPERADO 6 MM INCOLOR COMPLETA - FORNECIMENTOE  INSTALAÇÃO</v>
          </cell>
          <cell r="E223" t="str">
            <v>m²</v>
          </cell>
          <cell r="F223">
            <v>1.1000000000000001</v>
          </cell>
          <cell r="G223">
            <v>481.96</v>
          </cell>
          <cell r="H223">
            <v>138.21</v>
          </cell>
          <cell r="I223">
            <v>620.16999999999996</v>
          </cell>
          <cell r="J223">
            <v>530.15</v>
          </cell>
          <cell r="K223">
            <v>152.03</v>
          </cell>
          <cell r="L223">
            <v>682.18</v>
          </cell>
        </row>
        <row r="224">
          <cell r="A224" t="str">
            <v xml:space="preserve"> 10.2.4</v>
          </cell>
          <cell r="B224" t="str">
            <v xml:space="preserve"> COMP.2080</v>
          </cell>
          <cell r="C224" t="str">
            <v>Próprio</v>
          </cell>
          <cell r="D224" t="str">
            <v>JANELA EM ALUMÍNIO FIXA, PERFIL 32, COM VIDRO TEMPERADO 10 MM INCOLOR COMPLETA - FORNECIMENTO E  INSTALAÇÃO</v>
          </cell>
          <cell r="E224" t="str">
            <v>m²</v>
          </cell>
          <cell r="F224">
            <v>3.8</v>
          </cell>
          <cell r="G224">
            <v>925.58</v>
          </cell>
          <cell r="H224">
            <v>138.21</v>
          </cell>
          <cell r="I224">
            <v>1063.79</v>
          </cell>
          <cell r="J224">
            <v>3517.2</v>
          </cell>
          <cell r="K224">
            <v>525.19000000000005</v>
          </cell>
          <cell r="L224">
            <v>4042.39</v>
          </cell>
        </row>
        <row r="225">
          <cell r="A225" t="str">
            <v xml:space="preserve"> 10.2.5</v>
          </cell>
          <cell r="B225" t="str">
            <v xml:space="preserve"> COMP.2081</v>
          </cell>
          <cell r="C225" t="str">
            <v>Próprio</v>
          </cell>
          <cell r="D225" t="str">
            <v>TELA TIPO MOSQUITEIRO, EM NYLON, COM MOLDURA EM PERFIL DE ALUMINIO ANODIZADO. FORNECIMENTO E COLOCACAO</v>
          </cell>
          <cell r="E225" t="str">
            <v>m²</v>
          </cell>
          <cell r="F225">
            <v>25.85</v>
          </cell>
          <cell r="G225">
            <v>56.51</v>
          </cell>
          <cell r="H225">
            <v>36.909999999999997</v>
          </cell>
          <cell r="I225">
            <v>93.42</v>
          </cell>
          <cell r="J225">
            <v>1460.78</v>
          </cell>
          <cell r="K225">
            <v>954.12</v>
          </cell>
          <cell r="L225">
            <v>2414.9</v>
          </cell>
        </row>
        <row r="226">
          <cell r="A226" t="str">
            <v xml:space="preserve"> 10.2.6</v>
          </cell>
          <cell r="B226" t="str">
            <v xml:space="preserve"> COMP.1804 </v>
          </cell>
          <cell r="C226" t="str">
            <v>Próprio</v>
          </cell>
          <cell r="D226" t="str">
            <v>PEITORIL DE GRANITO, NA COR BRANCO ITAÚNAS, COM PINGADEIRA, ESP. 2CM, ACABAMENTO POLIDO, ASSENTAMENTO COM ARGAMASSA INDUSTRIALIZADA, INCLUSIVE REJUNTAMENTO</v>
          </cell>
          <cell r="E226" t="str">
            <v>m²</v>
          </cell>
          <cell r="F226">
            <v>8.4</v>
          </cell>
          <cell r="G226">
            <v>471.07</v>
          </cell>
          <cell r="H226">
            <v>32.479999999999997</v>
          </cell>
          <cell r="I226">
            <v>503.55</v>
          </cell>
          <cell r="J226">
            <v>3956.98</v>
          </cell>
          <cell r="K226">
            <v>272.83</v>
          </cell>
          <cell r="L226">
            <v>4229.8100000000004</v>
          </cell>
        </row>
        <row r="227">
          <cell r="D227" t="str">
            <v>TOTAIS</v>
          </cell>
          <cell r="E227" t="str">
            <v/>
          </cell>
          <cell r="J227">
            <v>90144.579999999973</v>
          </cell>
          <cell r="K227">
            <v>13369.18</v>
          </cell>
        </row>
        <row r="228">
          <cell r="D228" t="str">
            <v/>
          </cell>
          <cell r="E228" t="str">
            <v/>
          </cell>
          <cell r="K228">
            <v>103513.75999999998</v>
          </cell>
        </row>
        <row r="229">
          <cell r="A229">
            <v>11</v>
          </cell>
          <cell r="D229" t="str">
            <v>INSTALAÇÕES HIDROSSANITÁRIAS</v>
          </cell>
          <cell r="L229">
            <v>95890.73</v>
          </cell>
        </row>
        <row r="230">
          <cell r="A230" t="str">
            <v xml:space="preserve"> 11.1 </v>
          </cell>
          <cell r="D230" t="str">
            <v>ÁGUA FRIA</v>
          </cell>
          <cell r="L230">
            <v>12752.160000000002</v>
          </cell>
        </row>
        <row r="231">
          <cell r="A231" t="str">
            <v xml:space="preserve"> 11.1.1 </v>
          </cell>
          <cell r="B231">
            <v>89356</v>
          </cell>
          <cell r="C231" t="str">
            <v>SINAPI</v>
          </cell>
          <cell r="D231" t="str">
            <v>TUBO, PVC, SOLDÁVEL, DE 25MM, INSTALADO EM RAMAL OU SUB-RAMAL DE ÁGUA - FORNECIMENTO E INSTALAÇÃO. AF_06/2022</v>
          </cell>
          <cell r="E231" t="str">
            <v>m</v>
          </cell>
          <cell r="F231">
            <v>147.80000000000001</v>
          </cell>
          <cell r="G231">
            <v>7.04</v>
          </cell>
          <cell r="H231">
            <v>17.82</v>
          </cell>
          <cell r="I231">
            <v>24.86</v>
          </cell>
          <cell r="J231">
            <v>1040.51</v>
          </cell>
          <cell r="K231">
            <v>2633.79</v>
          </cell>
          <cell r="L231">
            <v>3674.3</v>
          </cell>
        </row>
        <row r="232">
          <cell r="A232" t="str">
            <v xml:space="preserve"> 11.1.2</v>
          </cell>
          <cell r="B232">
            <v>89357</v>
          </cell>
          <cell r="C232" t="str">
            <v>SINAPI</v>
          </cell>
          <cell r="D232" t="str">
            <v>TUBO, PVC, SOLDÁVEL, DE 32MM, INSTALADO EM RAMAL OU SUB-RAMAL DE ÁGUA - FORNECIMENTO E INSTALAÇÃO. AF_06/2022</v>
          </cell>
          <cell r="E232" t="str">
            <v>m</v>
          </cell>
          <cell r="F232">
            <v>78.8</v>
          </cell>
          <cell r="G232">
            <v>12.38</v>
          </cell>
          <cell r="H232">
            <v>21.25</v>
          </cell>
          <cell r="I232">
            <v>33.630000000000003</v>
          </cell>
          <cell r="J232">
            <v>975.54</v>
          </cell>
          <cell r="K232">
            <v>1674.5</v>
          </cell>
          <cell r="L232">
            <v>2650.04</v>
          </cell>
        </row>
        <row r="233">
          <cell r="A233" t="str">
            <v xml:space="preserve"> 11.1.3</v>
          </cell>
          <cell r="B233">
            <v>89395</v>
          </cell>
          <cell r="C233" t="str">
            <v>SINAPI</v>
          </cell>
          <cell r="D233" t="str">
            <v>TE, PVC, SOLDÁVEL, DN 25MM, INSTALADO EM RAMAL OU SUB-RAMAL DE ÁGUA - FORNECIMENTO E INSTALAÇÃO. AF_06/2022</v>
          </cell>
          <cell r="E233" t="str">
            <v>und</v>
          </cell>
          <cell r="F233">
            <v>28</v>
          </cell>
          <cell r="G233">
            <v>4.5999999999999996</v>
          </cell>
          <cell r="H233">
            <v>9.5</v>
          </cell>
          <cell r="I233">
            <v>14.1</v>
          </cell>
          <cell r="J233">
            <v>128.80000000000001</v>
          </cell>
          <cell r="K233">
            <v>266</v>
          </cell>
          <cell r="L233">
            <v>394.8</v>
          </cell>
        </row>
        <row r="234">
          <cell r="A234" t="str">
            <v xml:space="preserve"> 11.1.4</v>
          </cell>
          <cell r="B234">
            <v>89398</v>
          </cell>
          <cell r="C234" t="str">
            <v>SINAPI</v>
          </cell>
          <cell r="D234" t="str">
            <v>TE, PVC, SOLDÁVEL, DN 32MM, INSTALADO EM RAMAL OU SUB-RAMAL DE ÁGUA - FORNECIMENTO E INSTALAÇÃO. AF_06/2022</v>
          </cell>
          <cell r="E234" t="str">
            <v>und</v>
          </cell>
          <cell r="F234">
            <v>7</v>
          </cell>
          <cell r="G234">
            <v>8.01</v>
          </cell>
          <cell r="H234">
            <v>11.33</v>
          </cell>
          <cell r="I234">
            <v>19.34</v>
          </cell>
          <cell r="J234">
            <v>56.07</v>
          </cell>
          <cell r="K234">
            <v>79.31</v>
          </cell>
          <cell r="L234">
            <v>135.38</v>
          </cell>
        </row>
        <row r="235">
          <cell r="A235" t="str">
            <v xml:space="preserve"> 11.1.5</v>
          </cell>
          <cell r="B235">
            <v>89362</v>
          </cell>
          <cell r="C235" t="str">
            <v>SINAPI</v>
          </cell>
          <cell r="D235" t="str">
            <v>JOELHO 90 GRAUS, PVC, SOLDÁVEL, DN 25MM, INSTALADO EM RAMAL OU SUB-RAMAL DE ÁGUA - FORNECIMENTO E INSTALAÇÃO. AF_06/2022</v>
          </cell>
          <cell r="E235" t="str">
            <v>und</v>
          </cell>
          <cell r="F235">
            <v>4</v>
          </cell>
          <cell r="G235">
            <v>3.11</v>
          </cell>
          <cell r="H235">
            <v>7.12</v>
          </cell>
          <cell r="I235">
            <v>10.23</v>
          </cell>
          <cell r="J235">
            <v>12.44</v>
          </cell>
          <cell r="K235">
            <v>28.48</v>
          </cell>
          <cell r="L235">
            <v>40.92</v>
          </cell>
        </row>
        <row r="236">
          <cell r="A236" t="str">
            <v xml:space="preserve"> 11.1.6</v>
          </cell>
          <cell r="B236">
            <v>89364</v>
          </cell>
          <cell r="C236" t="str">
            <v>SINAPI</v>
          </cell>
          <cell r="D236" t="str">
            <v>CURVA 90 GRAUS, PVC, SOLDÁVEL, DN 25MM, INSTALADO EM RAMAL OU SUB-RAMAL DE ÁGUA - FORNECIMENTO E INSTALAÇÃO. AF_06/2022</v>
          </cell>
          <cell r="E236" t="str">
            <v>und</v>
          </cell>
          <cell r="F236">
            <v>48</v>
          </cell>
          <cell r="G236">
            <v>5.25</v>
          </cell>
          <cell r="H236">
            <v>7.12</v>
          </cell>
          <cell r="I236">
            <v>12.37</v>
          </cell>
          <cell r="J236">
            <v>252</v>
          </cell>
          <cell r="K236">
            <v>341.76</v>
          </cell>
          <cell r="L236">
            <v>593.76</v>
          </cell>
        </row>
        <row r="237">
          <cell r="A237" t="str">
            <v xml:space="preserve"> 11.1.7</v>
          </cell>
          <cell r="B237">
            <v>89369</v>
          </cell>
          <cell r="C237" t="str">
            <v>SINAPI</v>
          </cell>
          <cell r="D237" t="str">
            <v>CURVA 90 GRAUS, PVC, SOLDÁVEL, DN 32MM, INSTALADO EM RAMAL OU SUB-RAMAL DE ÁGUA - FORNECIMENTO E INSTALAÇÃO. AF_06/2023</v>
          </cell>
          <cell r="E237" t="str">
            <v>und</v>
          </cell>
          <cell r="F237">
            <v>2</v>
          </cell>
          <cell r="G237">
            <v>9.2100000000000009</v>
          </cell>
          <cell r="H237">
            <v>8.5</v>
          </cell>
          <cell r="I237">
            <v>17.71</v>
          </cell>
          <cell r="J237">
            <v>18.420000000000002</v>
          </cell>
          <cell r="K237">
            <v>17</v>
          </cell>
          <cell r="L237">
            <v>35.42</v>
          </cell>
        </row>
        <row r="238">
          <cell r="A238" t="str">
            <v xml:space="preserve"> 11.1.8</v>
          </cell>
          <cell r="B238">
            <v>89365</v>
          </cell>
          <cell r="C238" t="str">
            <v>SINAPI</v>
          </cell>
          <cell r="D238" t="str">
            <v>CURVA 45 GRAUS, PVC, SOLDÁVEL, DN 25MM, INSTALADO EM RAMAL OU SUB-RAMAL DE ÁGUA - FORNECIMENTO E INSTALAÇÃO. AF_06/2022</v>
          </cell>
          <cell r="E238" t="str">
            <v>und</v>
          </cell>
          <cell r="F238">
            <v>3</v>
          </cell>
          <cell r="G238">
            <v>4.75</v>
          </cell>
          <cell r="H238">
            <v>7.12</v>
          </cell>
          <cell r="I238">
            <v>11.87</v>
          </cell>
          <cell r="J238">
            <v>14.25</v>
          </cell>
          <cell r="K238">
            <v>21.36</v>
          </cell>
          <cell r="L238">
            <v>35.61</v>
          </cell>
        </row>
        <row r="239">
          <cell r="A239" t="str">
            <v xml:space="preserve"> 11.1.9</v>
          </cell>
          <cell r="B239">
            <v>89370</v>
          </cell>
          <cell r="C239" t="str">
            <v>SINAPI</v>
          </cell>
          <cell r="D239" t="str">
            <v>CURVA 45 GRAUS, PVC, SOLDÁVEL, DN 32MM, INSTALADO EM RAMAL OU SUB-RAMAL DE ÁGUA - FORNECIMENTO E INSTALAÇÃO. AF_06/2023</v>
          </cell>
          <cell r="E239" t="str">
            <v>und</v>
          </cell>
          <cell r="F239">
            <v>1</v>
          </cell>
          <cell r="G239">
            <v>7.33</v>
          </cell>
          <cell r="H239">
            <v>8.5</v>
          </cell>
          <cell r="I239">
            <v>15.83</v>
          </cell>
          <cell r="J239">
            <v>7.33</v>
          </cell>
          <cell r="K239">
            <v>8.5</v>
          </cell>
          <cell r="L239">
            <v>15.83</v>
          </cell>
        </row>
        <row r="240">
          <cell r="A240" t="str">
            <v xml:space="preserve"> 11.1.10</v>
          </cell>
          <cell r="B240">
            <v>89378</v>
          </cell>
          <cell r="C240" t="str">
            <v>SINAPI</v>
          </cell>
          <cell r="D240" t="str">
            <v>LUVA, PVC, SOLDÁVEL, DN 25MM, INSTALADO EM RAMAL OU SUB-RAMAL DE ÁGUA - FORNECIMENTO E INSTALAÇÃO. AF_06/2022</v>
          </cell>
          <cell r="E240" t="str">
            <v>und</v>
          </cell>
          <cell r="F240">
            <v>1</v>
          </cell>
          <cell r="G240">
            <v>2.84</v>
          </cell>
          <cell r="H240">
            <v>4.74</v>
          </cell>
          <cell r="I240">
            <v>7.58</v>
          </cell>
          <cell r="J240">
            <v>2.84</v>
          </cell>
          <cell r="K240">
            <v>4.74</v>
          </cell>
          <cell r="L240">
            <v>7.58</v>
          </cell>
        </row>
        <row r="241">
          <cell r="A241" t="str">
            <v xml:space="preserve"> 11.1.11</v>
          </cell>
          <cell r="B241">
            <v>89379</v>
          </cell>
          <cell r="C241" t="str">
            <v>SINAPI</v>
          </cell>
          <cell r="D241" t="str">
            <v>LUVA DE CORRER, PVC, SOLDÁVEL, DN 25MM, INSTALADO EM RAMAL OU SUB-RAMAL DE ÁGUA - FORNECIMENTO E INSTALAÇÃO. AF_12/2014</v>
          </cell>
          <cell r="E241" t="str">
            <v>und</v>
          </cell>
          <cell r="F241">
            <v>4</v>
          </cell>
          <cell r="G241">
            <v>13.77</v>
          </cell>
          <cell r="H241">
            <v>4.74</v>
          </cell>
          <cell r="I241">
            <v>18.510000000000002</v>
          </cell>
          <cell r="J241">
            <v>55.08</v>
          </cell>
          <cell r="K241">
            <v>18.96</v>
          </cell>
          <cell r="L241">
            <v>74.040000000000006</v>
          </cell>
        </row>
        <row r="242">
          <cell r="A242" t="str">
            <v xml:space="preserve"> 11.1.12</v>
          </cell>
          <cell r="B242">
            <v>103951</v>
          </cell>
          <cell r="C242" t="str">
            <v>SINAPI</v>
          </cell>
          <cell r="D242" t="str">
            <v>JOELHO DE REDUÇÃO, 90 GRAUS, PVC, SOLDÁVEL, DN 32 MM X 25 MM, INSTALADO EM RAMAL OU SUB-RAMAL DE ÁGUA - FORNECIMENTO E INSTALAÇÃO. AF_06/2022</v>
          </cell>
          <cell r="E242" t="str">
            <v>und</v>
          </cell>
          <cell r="F242">
            <v>1</v>
          </cell>
          <cell r="G242">
            <v>7.66</v>
          </cell>
          <cell r="H242">
            <v>7.81</v>
          </cell>
          <cell r="I242">
            <v>15.47</v>
          </cell>
          <cell r="J242">
            <v>7.66</v>
          </cell>
          <cell r="K242">
            <v>7.81</v>
          </cell>
          <cell r="L242">
            <v>15.47</v>
          </cell>
        </row>
        <row r="243">
          <cell r="A243" t="str">
            <v xml:space="preserve"> 11.1.13</v>
          </cell>
          <cell r="B243">
            <v>90373</v>
          </cell>
          <cell r="C243" t="str">
            <v>SINAPI</v>
          </cell>
          <cell r="D243" t="str">
            <v>JOELHO 90 GRAUS COM BUCHA DE LATÃO, PVC, SOLDÁVEL, DN 25MM, X 1/2 INSTALADO EM RAMAL OU SUB-RAMAL DE ÁGUA - FORNECIMENTO E INSTALAÇÃO. AF_06/2022</v>
          </cell>
          <cell r="E243" t="str">
            <v>und</v>
          </cell>
          <cell r="F243">
            <v>32</v>
          </cell>
          <cell r="G243">
            <v>7.15</v>
          </cell>
          <cell r="H243">
            <v>6.15</v>
          </cell>
          <cell r="I243">
            <v>13.3</v>
          </cell>
          <cell r="J243">
            <v>228.8</v>
          </cell>
          <cell r="K243">
            <v>196.8</v>
          </cell>
          <cell r="L243">
            <v>425.6</v>
          </cell>
        </row>
        <row r="244">
          <cell r="A244" t="str">
            <v xml:space="preserve"> 11.1.14</v>
          </cell>
          <cell r="B244">
            <v>89366</v>
          </cell>
          <cell r="C244" t="str">
            <v>SINAPI</v>
          </cell>
          <cell r="D244" t="str">
            <v>JOELHO 90 GRAUS COM BUCHA DE LATÃO, PVC, SOLDÁVEL, DN 25MM, X 3/4 INSTALADO EM RAMAL OU SUB-RAMAL DE ÁGUA - FORNECIMENTO E INSTALAÇÃO. AF_06/2022</v>
          </cell>
          <cell r="E244" t="str">
            <v>und</v>
          </cell>
          <cell r="F244">
            <v>4</v>
          </cell>
          <cell r="G244">
            <v>9.81</v>
          </cell>
          <cell r="H244">
            <v>6.64</v>
          </cell>
          <cell r="I244">
            <v>16.45</v>
          </cell>
          <cell r="J244">
            <v>39.24</v>
          </cell>
          <cell r="K244">
            <v>26.56</v>
          </cell>
          <cell r="L244">
            <v>65.8</v>
          </cell>
        </row>
        <row r="245">
          <cell r="A245" t="str">
            <v xml:space="preserve"> 11.1.15</v>
          </cell>
          <cell r="B245" t="str">
            <v xml:space="preserve"> COMP.1903 </v>
          </cell>
          <cell r="C245" t="str">
            <v>Próprio</v>
          </cell>
          <cell r="D245" t="str">
            <v>JOELHO 90 GRAUS COM BUCHA DE LATÃO, PVC, SOLDÁVEL, DN 32MM, X 3/4  INSTALADO EM RAMAL OU SUB-RAMAL DE ÁGUA - FORNECIMENTO E INSTALAÇÃO. AF_06/2022</v>
          </cell>
          <cell r="E245" t="str">
            <v>und</v>
          </cell>
          <cell r="F245">
            <v>1</v>
          </cell>
          <cell r="G245">
            <v>20.010000000000002</v>
          </cell>
          <cell r="H245">
            <v>6.64</v>
          </cell>
          <cell r="I245">
            <v>26.65</v>
          </cell>
          <cell r="J245">
            <v>20.010000000000002</v>
          </cell>
          <cell r="K245">
            <v>6.64</v>
          </cell>
          <cell r="L245">
            <v>26.65</v>
          </cell>
        </row>
        <row r="246">
          <cell r="A246" t="str">
            <v xml:space="preserve"> 11.1.16</v>
          </cell>
          <cell r="B246">
            <v>89396</v>
          </cell>
          <cell r="C246" t="str">
            <v>SINAPI</v>
          </cell>
          <cell r="D246" t="str">
            <v>TÊ COM BUCHA DE LATÃO NA BOLSA CENTRAL, PVC, SOLDÁVEL, DN 25MM X 1/2, INSTALADO EM RAMAL OU SUB-RAMAL DE ÁGUA - FORNECIMENTO E INSTALAÇÃO. AF_06/2022</v>
          </cell>
          <cell r="E246" t="str">
            <v>und</v>
          </cell>
          <cell r="F246">
            <v>5</v>
          </cell>
          <cell r="G246">
            <v>12.45</v>
          </cell>
          <cell r="H246">
            <v>8.1999999999999993</v>
          </cell>
          <cell r="I246">
            <v>20.65</v>
          </cell>
          <cell r="J246">
            <v>62.25</v>
          </cell>
          <cell r="K246">
            <v>41</v>
          </cell>
          <cell r="L246">
            <v>103.25</v>
          </cell>
        </row>
        <row r="247">
          <cell r="A247" t="str">
            <v xml:space="preserve"> 11.1.17</v>
          </cell>
          <cell r="B247">
            <v>89427</v>
          </cell>
          <cell r="C247" t="str">
            <v>SINAPI</v>
          </cell>
          <cell r="D247" t="str">
            <v>LUVA COM BUCHA DE LATÃO, PVC, SOLDÁVEL, DN 25MM X 3/4, INSTALADO EM RAMAL DE DISTRIBUIÇÃO DE ÁGUA - FORNECIMENTO E INSTALAÇÃO. AF_06/2022</v>
          </cell>
          <cell r="E247" t="str">
            <v>und</v>
          </cell>
          <cell r="F247">
            <v>1</v>
          </cell>
          <cell r="G247">
            <v>7.97</v>
          </cell>
          <cell r="H247">
            <v>3.95</v>
          </cell>
          <cell r="I247">
            <v>11.92</v>
          </cell>
          <cell r="J247">
            <v>7.97</v>
          </cell>
          <cell r="K247">
            <v>3.95</v>
          </cell>
          <cell r="L247">
            <v>11.92</v>
          </cell>
        </row>
        <row r="248">
          <cell r="A248" t="str">
            <v xml:space="preserve"> 11.1.18</v>
          </cell>
          <cell r="B248">
            <v>89383</v>
          </cell>
          <cell r="C248" t="str">
            <v>SINAPI</v>
          </cell>
          <cell r="D248" t="str">
            <v>ADAPTADOR CURTO COM BOLSA E ROSCA PARA REGISTRO, PVC, SOLDÁVEL, DN 25MM X 3/4, INSTALADO EM RAMAL OU SUB-RAMAL DE ÁGUA - FORNECIMENTO E INSTALAÇÃO. AF_06/2022</v>
          </cell>
          <cell r="E248" t="str">
            <v>und</v>
          </cell>
          <cell r="F248">
            <v>35</v>
          </cell>
          <cell r="G248">
            <v>2.66</v>
          </cell>
          <cell r="H248">
            <v>4.42</v>
          </cell>
          <cell r="I248">
            <v>7.08</v>
          </cell>
          <cell r="J248">
            <v>93.1</v>
          </cell>
          <cell r="K248">
            <v>154.69999999999999</v>
          </cell>
          <cell r="L248">
            <v>247.8</v>
          </cell>
        </row>
        <row r="249">
          <cell r="A249" t="str">
            <v xml:space="preserve"> 11.1.19</v>
          </cell>
          <cell r="B249">
            <v>89391</v>
          </cell>
          <cell r="C249" t="str">
            <v>SINAPI</v>
          </cell>
          <cell r="D249" t="str">
            <v>ADAPTADOR CURTO COM BOLSA E ROSCA PARA REGISTRO, PVC, SOLDÁVEL, DN 32MM X 1, INSTALADO EM RAMAL OU SUB-RAMAL DE ÁGUA - FORNECIMENTO E INSTALAÇÃO. AF_06/2022</v>
          </cell>
          <cell r="E249" t="str">
            <v>und</v>
          </cell>
          <cell r="F249">
            <v>4</v>
          </cell>
          <cell r="G249">
            <v>4.04</v>
          </cell>
          <cell r="H249">
            <v>5.21</v>
          </cell>
          <cell r="I249">
            <v>9.25</v>
          </cell>
          <cell r="J249">
            <v>16.16</v>
          </cell>
          <cell r="K249">
            <v>20.84</v>
          </cell>
          <cell r="L249">
            <v>37</v>
          </cell>
        </row>
        <row r="250">
          <cell r="A250" t="str">
            <v xml:space="preserve"> 11.1.20</v>
          </cell>
          <cell r="B250">
            <v>103948</v>
          </cell>
          <cell r="C250" t="str">
            <v>SINAPI</v>
          </cell>
          <cell r="D250" t="str">
            <v>BUCHA DE REDUÇÃO, CURTA, PVC, SOLDÁVEL, DN 32 X 25 MM, INSTALADO EM RAMAL OU SUB-RAMAL DE ÁGUA - FORNECIMENTO E INSTALAÇÃO. AF_06/2022</v>
          </cell>
          <cell r="E250" t="str">
            <v>und</v>
          </cell>
          <cell r="F250">
            <v>5</v>
          </cell>
          <cell r="G250">
            <v>3.24</v>
          </cell>
          <cell r="H250">
            <v>5.21</v>
          </cell>
          <cell r="I250">
            <v>8.4499999999999993</v>
          </cell>
          <cell r="J250">
            <v>16.2</v>
          </cell>
          <cell r="K250">
            <v>26.05</v>
          </cell>
          <cell r="L250">
            <v>42.25</v>
          </cell>
        </row>
        <row r="251">
          <cell r="A251" t="str">
            <v xml:space="preserve"> 11.1.21</v>
          </cell>
          <cell r="B251">
            <v>89400</v>
          </cell>
          <cell r="C251" t="str">
            <v>SINAPI</v>
          </cell>
          <cell r="D251" t="str">
            <v>TÊ DE REDUÇÃO, PVC, SOLDÁVEL, DN 32MM X 25MM, INSTALADO EM RAMAL OU SUB-RAMAL DE ÁGUA - FORNECIMENTO E INSTALAÇÃO. AF_06/2022</v>
          </cell>
          <cell r="E251" t="str">
            <v>und</v>
          </cell>
          <cell r="F251">
            <v>2</v>
          </cell>
          <cell r="G251">
            <v>10.28</v>
          </cell>
          <cell r="H251">
            <v>10.42</v>
          </cell>
          <cell r="I251">
            <v>20.7</v>
          </cell>
          <cell r="J251">
            <v>20.56</v>
          </cell>
          <cell r="K251">
            <v>20.84</v>
          </cell>
          <cell r="L251">
            <v>41.4</v>
          </cell>
        </row>
        <row r="252">
          <cell r="A252" t="str">
            <v xml:space="preserve"> 11.1.22</v>
          </cell>
          <cell r="B252">
            <v>89985</v>
          </cell>
          <cell r="C252" t="str">
            <v>SINAPI</v>
          </cell>
          <cell r="D252" t="str">
            <v>REGISTRO DE PRESSÃO BRUTO, LATÃO, ROSCÁVEL, 3/4", COM ACABAMENTO E CANOPLA CROMADOS - FORNECIMENTO E INSTALAÇÃO. AF_08/2021</v>
          </cell>
          <cell r="E252" t="str">
            <v>und</v>
          </cell>
          <cell r="F252">
            <v>2</v>
          </cell>
          <cell r="G252">
            <v>83.29</v>
          </cell>
          <cell r="H252">
            <v>10.37</v>
          </cell>
          <cell r="I252">
            <v>93.66</v>
          </cell>
          <cell r="J252">
            <v>166.58</v>
          </cell>
          <cell r="K252">
            <v>20.74</v>
          </cell>
          <cell r="L252">
            <v>187.32</v>
          </cell>
        </row>
        <row r="253">
          <cell r="A253" t="str">
            <v xml:space="preserve"> 11.1.23</v>
          </cell>
          <cell r="B253">
            <v>89987</v>
          </cell>
          <cell r="C253" t="str">
            <v>SINAPI</v>
          </cell>
          <cell r="D253" t="str">
            <v>REGISTRO DE GAVETA BRUTO, LATÃO, ROSCÁVEL, 3/4", COM ACABAMENTO E CANOPLA CROMADOS - FORNECIMENTO E INSTALAÇÃO. AF_08/2021</v>
          </cell>
          <cell r="E253" t="str">
            <v>und</v>
          </cell>
          <cell r="F253">
            <v>17</v>
          </cell>
          <cell r="G253">
            <v>88.21</v>
          </cell>
          <cell r="H253">
            <v>10.37</v>
          </cell>
          <cell r="I253">
            <v>98.58</v>
          </cell>
          <cell r="J253">
            <v>1499.57</v>
          </cell>
          <cell r="K253">
            <v>176.29</v>
          </cell>
          <cell r="L253">
            <v>1675.86</v>
          </cell>
        </row>
        <row r="254">
          <cell r="A254" t="str">
            <v xml:space="preserve"> 11.1.24</v>
          </cell>
          <cell r="B254">
            <v>94495</v>
          </cell>
          <cell r="C254" t="str">
            <v>SINAPI</v>
          </cell>
          <cell r="D254" t="str">
            <v>REGISTRO DE GAVETA BRUTO, LATÃO, ROSCÁVEL, 1" - FORNECIMENTO E INSTALAÇÃO. AF_08/2021</v>
          </cell>
          <cell r="E254" t="str">
            <v>und</v>
          </cell>
          <cell r="F254">
            <v>3</v>
          </cell>
          <cell r="G254">
            <v>57.21</v>
          </cell>
          <cell r="H254">
            <v>6.96</v>
          </cell>
          <cell r="I254">
            <v>64.17</v>
          </cell>
          <cell r="J254">
            <v>171.63</v>
          </cell>
          <cell r="K254">
            <v>20.88</v>
          </cell>
          <cell r="L254">
            <v>192.51</v>
          </cell>
        </row>
        <row r="255">
          <cell r="A255" t="str">
            <v xml:space="preserve"> 11.1.25</v>
          </cell>
          <cell r="B255">
            <v>90443</v>
          </cell>
          <cell r="C255" t="str">
            <v>SINAPI</v>
          </cell>
          <cell r="D255" t="str">
            <v>RASGO LINEAR MANUAL EM ALVENARIA, PARA RAMAIS/ DISTRIBUIÇÃO DE INSTALAÇÕES HIDRÁULICAS, DIÂMETROS MENORES OU IGUAIS A 40 MM. AF_09/2023</v>
          </cell>
          <cell r="E255" t="str">
            <v>m</v>
          </cell>
          <cell r="F255">
            <v>62.82</v>
          </cell>
          <cell r="G255">
            <v>1.08</v>
          </cell>
          <cell r="H255">
            <v>7.62</v>
          </cell>
          <cell r="I255">
            <v>8.6999999999999993</v>
          </cell>
          <cell r="J255">
            <v>67.84</v>
          </cell>
          <cell r="K255">
            <v>478.68</v>
          </cell>
          <cell r="L255">
            <v>546.52</v>
          </cell>
        </row>
        <row r="256">
          <cell r="A256" t="str">
            <v xml:space="preserve"> 11.1.26</v>
          </cell>
          <cell r="B256">
            <v>90466</v>
          </cell>
          <cell r="C256" t="str">
            <v>SINAPI</v>
          </cell>
          <cell r="D256" t="str">
            <v>CHUMBAMENTO LINEAR EM ALVENARIA PARA RAMAIS/DISTRIBUIÇÃO DE INSTALAÇÕES HIDRÁULICAS COM DIÂMETROS MENORES OU IGUAIS A 40 MM. AF_09/2023</v>
          </cell>
          <cell r="E256" t="str">
            <v>m</v>
          </cell>
          <cell r="F256">
            <v>62.82</v>
          </cell>
          <cell r="G256">
            <v>4.5999999999999996</v>
          </cell>
          <cell r="H256">
            <v>12.25</v>
          </cell>
          <cell r="I256">
            <v>16.850000000000001</v>
          </cell>
          <cell r="J256">
            <v>288.97000000000003</v>
          </cell>
          <cell r="K256">
            <v>769.54</v>
          </cell>
          <cell r="L256">
            <v>1058.51</v>
          </cell>
        </row>
        <row r="257">
          <cell r="A257" t="str">
            <v xml:space="preserve"> 11.1.27</v>
          </cell>
          <cell r="B257">
            <v>91179</v>
          </cell>
          <cell r="C257" t="str">
            <v>SINAPI</v>
          </cell>
          <cell r="D257" t="str">
            <v>FIXAÇÃO DE TUBOS HORIZONTAIS DE PVC ÁGUA/PVC ESGOTO/PVC PLUVIAL/CPVC/PPR/COBRE OU AÇO, DIÂMETROS MENORES OU IGUAIS A 40 MM, COM ABRAÇADEIRA METÁLICA RÍGIDA TIPO D COM PARAFUSO DE FIXAÇÃO 1 1/4", FIXADA DIRETAMENTE NA LAJE OU PAREDE. AF_09/2023</v>
          </cell>
          <cell r="E257" t="str">
            <v>m</v>
          </cell>
          <cell r="F257">
            <v>27.5</v>
          </cell>
          <cell r="G257">
            <v>6.42</v>
          </cell>
          <cell r="H257">
            <v>8.73</v>
          </cell>
          <cell r="I257">
            <v>15.15</v>
          </cell>
          <cell r="J257">
            <v>176.55</v>
          </cell>
          <cell r="K257">
            <v>240.07</v>
          </cell>
          <cell r="L257">
            <v>416.62</v>
          </cell>
        </row>
        <row r="258">
          <cell r="A258" t="str">
            <v xml:space="preserve"> 11.2 </v>
          </cell>
          <cell r="D258" t="str">
            <v>ESGOTO E PLUVIAL</v>
          </cell>
          <cell r="L258">
            <v>75393.06</v>
          </cell>
        </row>
        <row r="259">
          <cell r="A259" t="str">
            <v xml:space="preserve"> 11.2.1</v>
          </cell>
          <cell r="B259" t="str">
            <v xml:space="preserve"> 89711 </v>
          </cell>
          <cell r="C259" t="str">
            <v>SINAPI</v>
          </cell>
          <cell r="D259" t="str">
            <v>TUBO PVC, SERIE NORMAL, ESGOTO PREDIAL, DN 40 MM, FORNECIDO E INSTALADO EM RAMAL DE DESCARGA OU RAMAL DE ESGOTO SANITÁRIO. AF_08/2022</v>
          </cell>
          <cell r="E259" t="str">
            <v>m</v>
          </cell>
          <cell r="F259">
            <v>15.2</v>
          </cell>
          <cell r="G259">
            <v>8.61</v>
          </cell>
          <cell r="H259">
            <v>13.74</v>
          </cell>
          <cell r="I259">
            <v>22.35</v>
          </cell>
          <cell r="J259">
            <v>130.87</v>
          </cell>
          <cell r="K259">
            <v>208.84</v>
          </cell>
          <cell r="L259">
            <v>339.71</v>
          </cell>
        </row>
        <row r="260">
          <cell r="A260" t="str">
            <v xml:space="preserve"> 11.2.2</v>
          </cell>
          <cell r="B260" t="str">
            <v xml:space="preserve"> 89712 </v>
          </cell>
          <cell r="C260" t="str">
            <v>SINAPI</v>
          </cell>
          <cell r="D260" t="str">
            <v>TUBO PVC, SERIE NORMAL, ESGOTO PREDIAL, DN 50 MM, FORNECIDO E INSTALADO EM RAMAL DE DESCARGA OU RAMAL DE ESGOTO SANITÁRIO. AF_08/2022</v>
          </cell>
          <cell r="E260" t="str">
            <v>m</v>
          </cell>
          <cell r="F260">
            <v>179.2</v>
          </cell>
          <cell r="G260">
            <v>13.01</v>
          </cell>
          <cell r="H260">
            <v>14.93</v>
          </cell>
          <cell r="I260">
            <v>27.94</v>
          </cell>
          <cell r="J260">
            <v>2331.39</v>
          </cell>
          <cell r="K260">
            <v>2675.45</v>
          </cell>
          <cell r="L260">
            <v>5006.84</v>
          </cell>
        </row>
        <row r="261">
          <cell r="A261" t="str">
            <v xml:space="preserve"> 11.2.3</v>
          </cell>
          <cell r="B261" t="str">
            <v xml:space="preserve"> 89713 </v>
          </cell>
          <cell r="C261" t="str">
            <v>SINAPI</v>
          </cell>
          <cell r="D261" t="str">
            <v>TUBO PVC, SERIE NORMAL, ESGOTO PREDIAL, DN 75 MM, FORNECIDO E INSTALADO EM RAMAL DE DESCARGA OU RAMAL DE ESGOTO SANITÁRIO. AF_08/2022</v>
          </cell>
          <cell r="E261" t="str">
            <v>m</v>
          </cell>
          <cell r="F261">
            <v>77.8</v>
          </cell>
          <cell r="G261">
            <v>16.82</v>
          </cell>
          <cell r="H261">
            <v>17.89</v>
          </cell>
          <cell r="I261">
            <v>34.71</v>
          </cell>
          <cell r="J261">
            <v>1308.5899999999999</v>
          </cell>
          <cell r="K261">
            <v>1391.84</v>
          </cell>
          <cell r="L261">
            <v>2700.43</v>
          </cell>
        </row>
        <row r="262">
          <cell r="A262" t="str">
            <v xml:space="preserve"> 11.2.4</v>
          </cell>
          <cell r="B262" t="str">
            <v xml:space="preserve"> 89714 </v>
          </cell>
          <cell r="C262" t="str">
            <v>SINAPI</v>
          </cell>
          <cell r="D262" t="str">
            <v>TUBO PVC, SERIE NORMAL, ESGOTO PREDIAL, DN 100 MM, FORNECIDO E INSTALADO EM RAMAL DE DESCARGA OU RAMAL DE ESGOTO SANITÁRIO. AF_08/2022</v>
          </cell>
          <cell r="E262" t="str">
            <v>m</v>
          </cell>
          <cell r="F262">
            <v>180.5</v>
          </cell>
          <cell r="G262">
            <v>18.07</v>
          </cell>
          <cell r="H262">
            <v>20.85</v>
          </cell>
          <cell r="I262">
            <v>38.92</v>
          </cell>
          <cell r="J262">
            <v>3261.63</v>
          </cell>
          <cell r="K262">
            <v>3763.42</v>
          </cell>
          <cell r="L262">
            <v>7025.05</v>
          </cell>
        </row>
        <row r="263">
          <cell r="A263" t="str">
            <v xml:space="preserve"> 11.2.5</v>
          </cell>
          <cell r="B263" t="str">
            <v xml:space="preserve"> 89728 </v>
          </cell>
          <cell r="C263" t="str">
            <v>SINAPI</v>
          </cell>
          <cell r="D263" t="str">
            <v>CURVA CURTA 90 GRAUS, PVC, SERIE NORMAL, ESGOTO PREDIAL, DN 40 MM, JUNTA SOLDÁVEL, FORNECIDO E INSTALADO EM RAMAL DE DESCARGA OU RAMAL DE ESGOTO SANITÁRIO. AF_08/2022</v>
          </cell>
          <cell r="E263" t="str">
            <v>und</v>
          </cell>
          <cell r="F263">
            <v>14</v>
          </cell>
          <cell r="G263">
            <v>7.79</v>
          </cell>
          <cell r="H263">
            <v>5.95</v>
          </cell>
          <cell r="I263">
            <v>13.74</v>
          </cell>
          <cell r="J263">
            <v>109.06</v>
          </cell>
          <cell r="K263">
            <v>83.3</v>
          </cell>
          <cell r="L263">
            <v>192.36</v>
          </cell>
        </row>
        <row r="264">
          <cell r="A264" t="str">
            <v xml:space="preserve"> 11.2.6</v>
          </cell>
          <cell r="B264" t="str">
            <v xml:space="preserve"> 89733 </v>
          </cell>
          <cell r="C264" t="str">
            <v>SINAPI</v>
          </cell>
          <cell r="D264" t="str">
            <v>CURVA CURTA 90 GRAUS, PVC, SERIE NORMAL, ESGOTO PREDIAL, DN 50 MM, JUNTA ELÁSTICA, FORNECIDO E INSTALADO EM RAMAL DE DESCARGA OU RAMAL DE ESGOTO SANITÁRIO. AF_08/2022</v>
          </cell>
          <cell r="E264" t="str">
            <v>und</v>
          </cell>
          <cell r="F264">
            <v>4</v>
          </cell>
          <cell r="G264">
            <v>16.559999999999999</v>
          </cell>
          <cell r="H264">
            <v>6.47</v>
          </cell>
          <cell r="I264">
            <v>23.03</v>
          </cell>
          <cell r="J264">
            <v>66.239999999999995</v>
          </cell>
          <cell r="K264">
            <v>25.88</v>
          </cell>
          <cell r="L264">
            <v>92.12</v>
          </cell>
        </row>
        <row r="265">
          <cell r="A265" t="str">
            <v xml:space="preserve"> 11.2.7</v>
          </cell>
          <cell r="B265" t="str">
            <v xml:space="preserve"> COMP.1845 </v>
          </cell>
          <cell r="C265" t="str">
            <v>Próprio</v>
          </cell>
          <cell r="D265" t="str">
            <v>CURVA LONGA 45 GRAUS, PVC, SERIE NORMAL, ESGOTO PREDIAL, DN 50 MM, JUNTA ELÁSTICA, FORNECIDO E INSTALADO EM RAMAL DE DESCARGA OU RAMAL DE ESGOTO SANITÁRIO.</v>
          </cell>
          <cell r="E265" t="str">
            <v>und</v>
          </cell>
          <cell r="F265">
            <v>1</v>
          </cell>
          <cell r="G265">
            <v>20.39</v>
          </cell>
          <cell r="H265">
            <v>6.47</v>
          </cell>
          <cell r="I265">
            <v>26.86</v>
          </cell>
          <cell r="J265">
            <v>20.39</v>
          </cell>
          <cell r="K265">
            <v>6.47</v>
          </cell>
          <cell r="L265">
            <v>26.86</v>
          </cell>
        </row>
        <row r="266">
          <cell r="A266" t="str">
            <v xml:space="preserve"> 11.2.8</v>
          </cell>
          <cell r="B266" t="str">
            <v xml:space="preserve"> 89726 </v>
          </cell>
          <cell r="C266" t="str">
            <v>SINAPI</v>
          </cell>
          <cell r="D266" t="str">
            <v>JOELHO 45 GRAUS, PVC, SERIE NORMAL, ESGOTO PREDIAL, DN 40 MM, JUNTA SOLDÁVEL, FORNECIDO E INSTALADO EM RAMAL DE DESCARGA OU RAMAL DE ESGOTO SANITÁRIO. AF_08/2022</v>
          </cell>
          <cell r="E266" t="str">
            <v>und</v>
          </cell>
          <cell r="F266">
            <v>3</v>
          </cell>
          <cell r="G266">
            <v>5.25</v>
          </cell>
          <cell r="H266">
            <v>5.95</v>
          </cell>
          <cell r="I266">
            <v>11.2</v>
          </cell>
          <cell r="J266">
            <v>15.75</v>
          </cell>
          <cell r="K266">
            <v>17.850000000000001</v>
          </cell>
          <cell r="L266">
            <v>33.6</v>
          </cell>
        </row>
        <row r="267">
          <cell r="A267" t="str">
            <v xml:space="preserve"> 11.2.9</v>
          </cell>
          <cell r="B267" t="str">
            <v xml:space="preserve"> 89732 </v>
          </cell>
          <cell r="C267" t="str">
            <v>SINAPI</v>
          </cell>
          <cell r="D267" t="str">
            <v>JOELHO 45 GRAUS, PVC, SERIE NORMAL, ESGOTO PREDIAL, DN 50 MM, JUNTA ELÁSTICA, FORNECIDO E INSTALADO EM RAMAL DE DESCARGA OU RAMAL DE ESGOTO SANITÁRIO. AF_08/2022</v>
          </cell>
          <cell r="E267" t="str">
            <v>und</v>
          </cell>
          <cell r="F267">
            <v>47</v>
          </cell>
          <cell r="G267">
            <v>9.2799999999999994</v>
          </cell>
          <cell r="H267">
            <v>6.47</v>
          </cell>
          <cell r="I267">
            <v>15.75</v>
          </cell>
          <cell r="J267">
            <v>436.16</v>
          </cell>
          <cell r="K267">
            <v>304.08999999999997</v>
          </cell>
          <cell r="L267">
            <v>740.25</v>
          </cell>
        </row>
        <row r="268">
          <cell r="A268" t="str">
            <v xml:space="preserve"> 11.2.10</v>
          </cell>
          <cell r="B268" t="str">
            <v xml:space="preserve"> 89739 </v>
          </cell>
          <cell r="C268" t="str">
            <v>SINAPI</v>
          </cell>
          <cell r="D268" t="str">
            <v>JOELHO 45 GRAUS, PVC, SERIE NORMAL, ESGOTO PREDIAL, DN 75 MM, JUNTA ELÁSTICA, FORNECIDO E INSTALADO EM RAMAL DE DESCARGA OU RAMAL DE ESGOTO SANITÁRIO. AF_08/2022</v>
          </cell>
          <cell r="E268" t="str">
            <v>und</v>
          </cell>
          <cell r="F268">
            <v>17</v>
          </cell>
          <cell r="G268">
            <v>15.67</v>
          </cell>
          <cell r="H268">
            <v>7.75</v>
          </cell>
          <cell r="I268">
            <v>23.42</v>
          </cell>
          <cell r="J268">
            <v>266.39</v>
          </cell>
          <cell r="K268">
            <v>131.75</v>
          </cell>
          <cell r="L268">
            <v>398.14</v>
          </cell>
        </row>
        <row r="269">
          <cell r="A269" t="str">
            <v xml:space="preserve"> 11.2.11</v>
          </cell>
          <cell r="B269" t="str">
            <v xml:space="preserve"> 89746 </v>
          </cell>
          <cell r="C269" t="str">
            <v>SINAPI</v>
          </cell>
          <cell r="D269" t="str">
            <v>JOELHO 45 GRAUS, PVC, SERIE NORMAL, ESGOTO PREDIAL, DN 100 MM, JUNTA ELÁSTICA, FORNECIDO E INSTALADO EM RAMAL DE DESCARGA OU RAMAL DE ESGOTO SANITÁRIO. AF_08/2022</v>
          </cell>
          <cell r="E269" t="str">
            <v>und</v>
          </cell>
          <cell r="F269">
            <v>26</v>
          </cell>
          <cell r="G269">
            <v>19.25</v>
          </cell>
          <cell r="H269">
            <v>9.0299999999999994</v>
          </cell>
          <cell r="I269">
            <v>28.28</v>
          </cell>
          <cell r="J269">
            <v>500.5</v>
          </cell>
          <cell r="K269">
            <v>234.78</v>
          </cell>
          <cell r="L269">
            <v>735.28</v>
          </cell>
        </row>
        <row r="270">
          <cell r="A270" t="str">
            <v xml:space="preserve"> 11.2.12</v>
          </cell>
          <cell r="B270" t="str">
            <v xml:space="preserve"> 89731 </v>
          </cell>
          <cell r="C270" t="str">
            <v>SINAPI</v>
          </cell>
          <cell r="D270" t="str">
            <v>JOELHO 90 GRAUS, PVC, SERIE NORMAL, ESGOTO PREDIAL, DN 50 MM, JUNTA ELÁSTICA, FORNECIDO E INSTALADO EM RAMAL DE DESCARGA OU RAMAL DE ESGOTO SANITÁRIO. AF_08/2022</v>
          </cell>
          <cell r="E270" t="str">
            <v>und</v>
          </cell>
          <cell r="F270">
            <v>80</v>
          </cell>
          <cell r="G270">
            <v>8.59</v>
          </cell>
          <cell r="H270">
            <v>6.47</v>
          </cell>
          <cell r="I270">
            <v>15.06</v>
          </cell>
          <cell r="J270">
            <v>687.2</v>
          </cell>
          <cell r="K270">
            <v>517.6</v>
          </cell>
          <cell r="L270">
            <v>1204.8</v>
          </cell>
        </row>
        <row r="271">
          <cell r="A271" t="str">
            <v xml:space="preserve"> 11.2.13</v>
          </cell>
          <cell r="B271" t="str">
            <v xml:space="preserve"> 89805 </v>
          </cell>
          <cell r="C271" t="str">
            <v>SINAPI</v>
          </cell>
          <cell r="D271" t="str">
            <v>JOELHO 90 GRAUS, PVC, SERIE NORMAL, ESGOTO PREDIAL, DN 75 MM, JUNTA ELÁSTICA, FORNECIDO E INSTALADO EM PRUMADA DE ESGOTO SANITÁRIO OU VENTILAÇÃO. AF_08/2022</v>
          </cell>
          <cell r="E271" t="str">
            <v>und</v>
          </cell>
          <cell r="F271">
            <v>10</v>
          </cell>
          <cell r="G271">
            <v>14.47</v>
          </cell>
          <cell r="H271">
            <v>5.89</v>
          </cell>
          <cell r="I271">
            <v>20.36</v>
          </cell>
          <cell r="J271">
            <v>144.69999999999999</v>
          </cell>
          <cell r="K271">
            <v>58.9</v>
          </cell>
          <cell r="L271">
            <v>203.6</v>
          </cell>
        </row>
        <row r="272">
          <cell r="A272" t="str">
            <v xml:space="preserve"> 11.2.14</v>
          </cell>
          <cell r="B272" t="str">
            <v xml:space="preserve"> 89744 </v>
          </cell>
          <cell r="C272" t="str">
            <v>SINAPI</v>
          </cell>
          <cell r="D272" t="str">
            <v>JOELHO 90 GRAUS, PVC, SERIE NORMAL, ESGOTO PREDIAL, DN 100 MM, JUNTA ELÁSTICA, FORNECIDO E INSTALADO EM RAMAL DE DESCARGA OU RAMAL DE ESGOTO SANITÁRIO. AF_08/2022</v>
          </cell>
          <cell r="E272" t="str">
            <v>und</v>
          </cell>
          <cell r="F272">
            <v>28</v>
          </cell>
          <cell r="G272">
            <v>18.46</v>
          </cell>
          <cell r="H272">
            <v>9.0299999999999994</v>
          </cell>
          <cell r="I272">
            <v>27.49</v>
          </cell>
          <cell r="J272">
            <v>516.88</v>
          </cell>
          <cell r="K272">
            <v>252.84</v>
          </cell>
          <cell r="L272">
            <v>769.72</v>
          </cell>
        </row>
        <row r="273">
          <cell r="A273" t="str">
            <v xml:space="preserve"> 11.2.15</v>
          </cell>
          <cell r="B273" t="str">
            <v xml:space="preserve"> COMP.1799 </v>
          </cell>
          <cell r="C273" t="str">
            <v>Próprio</v>
          </cell>
          <cell r="D273" t="str">
            <v>JOELHO 90 GRAUS, PVC, SERIE NORMAL, C/ ANEL P/ ESGOTO SECUNDÁRIO, DN 40 MM - 1.1/2", JUNTA SOLDÁVEL, FORNECIDO E INSTALADO EM RAMAL DE DESCARGA OU RAMAL DE ESGOTO SANITÁRIO. AF_08/2022</v>
          </cell>
          <cell r="E273" t="str">
            <v>und</v>
          </cell>
          <cell r="F273">
            <v>14</v>
          </cell>
          <cell r="G273">
            <v>8.39</v>
          </cell>
          <cell r="H273">
            <v>5.95</v>
          </cell>
          <cell r="I273">
            <v>14.34</v>
          </cell>
          <cell r="J273">
            <v>117.46</v>
          </cell>
          <cell r="K273">
            <v>83.3</v>
          </cell>
          <cell r="L273">
            <v>200.76</v>
          </cell>
        </row>
        <row r="274">
          <cell r="A274" t="str">
            <v xml:space="preserve"> 11.2.16</v>
          </cell>
          <cell r="B274" t="str">
            <v xml:space="preserve"> 89825 </v>
          </cell>
          <cell r="C274" t="str">
            <v>SINAPI</v>
          </cell>
          <cell r="D274" t="str">
            <v>TE, PVC, SERIE NORMAL, ESGOTO PREDIAL, DN 50 X 50 MM, JUNTA ELÁSTICA, FORNECIDO E INSTALADO EM PRUMADA DE ESGOTO SANITÁRIO OU VENTILAÇÃO. AF_08/2022</v>
          </cell>
          <cell r="E274" t="str">
            <v>und</v>
          </cell>
          <cell r="F274">
            <v>42</v>
          </cell>
          <cell r="G274">
            <v>14.52</v>
          </cell>
          <cell r="H274">
            <v>2.13</v>
          </cell>
          <cell r="I274">
            <v>16.649999999999999</v>
          </cell>
          <cell r="J274">
            <v>609.84</v>
          </cell>
          <cell r="K274">
            <v>89.46</v>
          </cell>
          <cell r="L274">
            <v>699.3</v>
          </cell>
        </row>
        <row r="275">
          <cell r="A275" t="str">
            <v xml:space="preserve"> 11.2.17</v>
          </cell>
          <cell r="B275" t="str">
            <v xml:space="preserve"> 89829 </v>
          </cell>
          <cell r="C275" t="str">
            <v>SINAPI</v>
          </cell>
          <cell r="D275" t="str">
            <v>TE, PVC, SERIE NORMAL, ESGOTO PREDIAL, DN 75 X 75 MM, JUNTA ELÁSTICA, FORNECIDO E INSTALADO EM PRUMADA DE ESGOTO SANITÁRIO OU VENTILAÇÃO. AF_08/2022</v>
          </cell>
          <cell r="E275" t="str">
            <v>und</v>
          </cell>
          <cell r="F275">
            <v>12</v>
          </cell>
          <cell r="G275">
            <v>27.39</v>
          </cell>
          <cell r="H275">
            <v>7.85</v>
          </cell>
          <cell r="I275">
            <v>35.24</v>
          </cell>
          <cell r="J275">
            <v>328.68</v>
          </cell>
          <cell r="K275">
            <v>94.2</v>
          </cell>
          <cell r="L275">
            <v>422.88</v>
          </cell>
        </row>
        <row r="276">
          <cell r="A276" t="str">
            <v xml:space="preserve"> 11.2.18</v>
          </cell>
          <cell r="B276" t="str">
            <v xml:space="preserve"> 104352 </v>
          </cell>
          <cell r="C276" t="str">
            <v>SINAPI</v>
          </cell>
          <cell r="D276" t="str">
            <v>TE, PVC, SÉRIE NORMAL, ESGOTO PREDIAL, DN 100 X 50 MM, JUNTA ELÁSTICA, FORNECIDO E INSTALADO EM PRUMADA DE ESGOTO SANITÁRIO OU VENTILAÇÃO. AF_08/2022</v>
          </cell>
          <cell r="E276" t="str">
            <v>und</v>
          </cell>
          <cell r="F276">
            <v>2</v>
          </cell>
          <cell r="G276">
            <v>29.16</v>
          </cell>
          <cell r="H276">
            <v>9.77</v>
          </cell>
          <cell r="I276">
            <v>38.93</v>
          </cell>
          <cell r="J276">
            <v>58.32</v>
          </cell>
          <cell r="K276">
            <v>19.54</v>
          </cell>
          <cell r="L276">
            <v>77.86</v>
          </cell>
        </row>
        <row r="277">
          <cell r="A277" t="str">
            <v xml:space="preserve"> 11.2.19</v>
          </cell>
          <cell r="B277" t="str">
            <v xml:space="preserve"> 89797 </v>
          </cell>
          <cell r="C277" t="str">
            <v>SINAPI</v>
          </cell>
          <cell r="D277" t="str">
            <v>JUNÇÃO SIMPLES, PVC, SERIE NORMAL, ESGOTO PREDIAL, DN 100 X 100 MM, JUNTA ELÁSTICA, FORNECIDO E INSTALADO EM RAMAL DE DESCARGA OU RAMAL DE ESGOTO SANITÁRIO. AF_08/2022</v>
          </cell>
          <cell r="E277" t="str">
            <v>und</v>
          </cell>
          <cell r="F277">
            <v>9</v>
          </cell>
          <cell r="G277">
            <v>38.369999999999997</v>
          </cell>
          <cell r="H277">
            <v>12.05</v>
          </cell>
          <cell r="I277">
            <v>50.42</v>
          </cell>
          <cell r="J277">
            <v>345.33</v>
          </cell>
          <cell r="K277">
            <v>108.45</v>
          </cell>
          <cell r="L277">
            <v>453.78</v>
          </cell>
        </row>
        <row r="278">
          <cell r="A278" t="str">
            <v xml:space="preserve"> 11.2.20</v>
          </cell>
          <cell r="B278" t="str">
            <v xml:space="preserve"> 104347 </v>
          </cell>
          <cell r="C278" t="str">
            <v>SINAPI</v>
          </cell>
          <cell r="D278" t="str">
            <v>JUNÇÃO DE REDUCAO INVERTIDA, PVC, SÉRIE NORMAL, ESGOTO PREDIAL, DN 100 X 75 MM, JUNTA ELÁSTICA, FORNECIDO E INSTALADO EM RAMAL DE DESCARGA OU RAMAL DE ESGOTO SANITÁRIO. AF_08/2022</v>
          </cell>
          <cell r="E278" t="str">
            <v>und</v>
          </cell>
          <cell r="F278">
            <v>3</v>
          </cell>
          <cell r="G278">
            <v>35.450000000000003</v>
          </cell>
          <cell r="H278">
            <v>11.47</v>
          </cell>
          <cell r="I278">
            <v>46.92</v>
          </cell>
          <cell r="J278">
            <v>106.35</v>
          </cell>
          <cell r="K278">
            <v>34.409999999999997</v>
          </cell>
          <cell r="L278">
            <v>140.76</v>
          </cell>
        </row>
        <row r="279">
          <cell r="A279" t="str">
            <v xml:space="preserve"> 11.2.21</v>
          </cell>
          <cell r="B279" t="str">
            <v xml:space="preserve"> 104345 </v>
          </cell>
          <cell r="C279" t="str">
            <v>SINAPI</v>
          </cell>
          <cell r="D279" t="str">
            <v>JUNÇÃO DE REDUÇÃO INVERTIDA, PVC, SÉRIE NORMAL, ESGOTO PREDIAL, DN 100 X 50 MM, JUNTA ELÁSTICA, FORNECIDO E INSTALADO EM RAMAL DE DESCARGA OU RAMAL DE ESGOTO SANITÁRIO. AF_08/2022</v>
          </cell>
          <cell r="E279" t="str">
            <v>und</v>
          </cell>
          <cell r="F279">
            <v>5</v>
          </cell>
          <cell r="G279">
            <v>31.28</v>
          </cell>
          <cell r="H279">
            <v>10.91</v>
          </cell>
          <cell r="I279">
            <v>42.19</v>
          </cell>
          <cell r="J279">
            <v>156.4</v>
          </cell>
          <cell r="K279">
            <v>54.55</v>
          </cell>
          <cell r="L279">
            <v>210.95</v>
          </cell>
        </row>
        <row r="280">
          <cell r="A280" t="str">
            <v xml:space="preserve"> 11.2.22</v>
          </cell>
          <cell r="B280" t="str">
            <v xml:space="preserve"> 89795 </v>
          </cell>
          <cell r="C280" t="str">
            <v>SINAPI</v>
          </cell>
          <cell r="D280" t="str">
            <v>JUNÇÃO SIMPLES, PVC, SERIE NORMAL, ESGOTO PREDIAL, DN 75 X 75 MM, JUNTA ELÁSTICA, FORNECIDO E INSTALADO EM RAMAL DE DESCARGA OU RAMAL DE ESGOTO SANITÁRIO. AF_08/2022</v>
          </cell>
          <cell r="E280" t="str">
            <v>und</v>
          </cell>
          <cell r="F280">
            <v>10</v>
          </cell>
          <cell r="G280">
            <v>29.71</v>
          </cell>
          <cell r="H280">
            <v>10.33</v>
          </cell>
          <cell r="I280">
            <v>40.04</v>
          </cell>
          <cell r="J280">
            <v>297.10000000000002</v>
          </cell>
          <cell r="K280">
            <v>103.3</v>
          </cell>
          <cell r="L280">
            <v>400.4</v>
          </cell>
        </row>
        <row r="281">
          <cell r="A281" t="str">
            <v xml:space="preserve"> 11.2.23</v>
          </cell>
          <cell r="B281" t="str">
            <v xml:space="preserve"> 104343 </v>
          </cell>
          <cell r="C281" t="str">
            <v>SINAPI</v>
          </cell>
          <cell r="D281" t="str">
            <v>JUNÇÃO DE REDUÇÃO INVERTIDA, PVC, SÉRIE NORMAL, ESGOTO PREDIAL, DN 75 X 50 MM, JUNTA ELÁSTICA, FORNECIDO E INSTALADO EM RAMAL DE DESCARGA OU RAMAL DE ESGOTO SANITÁRIO. AF_08/2022</v>
          </cell>
          <cell r="E281" t="str">
            <v>und</v>
          </cell>
          <cell r="F281">
            <v>11</v>
          </cell>
          <cell r="G281">
            <v>23.73</v>
          </cell>
          <cell r="H281">
            <v>9.76</v>
          </cell>
          <cell r="I281">
            <v>33.49</v>
          </cell>
          <cell r="J281">
            <v>261.02999999999997</v>
          </cell>
          <cell r="K281">
            <v>107.36</v>
          </cell>
          <cell r="L281">
            <v>368.39</v>
          </cell>
        </row>
        <row r="282">
          <cell r="A282" t="str">
            <v xml:space="preserve"> 11.2.24</v>
          </cell>
          <cell r="B282" t="str">
            <v xml:space="preserve"> 89785 </v>
          </cell>
          <cell r="C282" t="str">
            <v>SINAPI</v>
          </cell>
          <cell r="D282" t="str">
            <v>JUNÇÃO SIMPLES, PVC, SERIE NORMAL, ESGOTO PREDIAL, DN 50 X 50 MM, JUNTA ELÁSTICA, FORNECIDO E INSTALADO EM RAMAL DE DESCARGA OU RAMAL DE ESGOTO SANITÁRIO. AF_08/2022</v>
          </cell>
          <cell r="E282" t="str">
            <v>und</v>
          </cell>
          <cell r="F282">
            <v>17</v>
          </cell>
          <cell r="G282">
            <v>17.72</v>
          </cell>
          <cell r="H282">
            <v>8.6199999999999992</v>
          </cell>
          <cell r="I282">
            <v>26.34</v>
          </cell>
          <cell r="J282">
            <v>301.24</v>
          </cell>
          <cell r="K282">
            <v>146.54</v>
          </cell>
          <cell r="L282">
            <v>447.78</v>
          </cell>
        </row>
        <row r="283">
          <cell r="A283" t="str">
            <v xml:space="preserve"> 11.2.25</v>
          </cell>
          <cell r="B283" t="str">
            <v xml:space="preserve"> 89754 </v>
          </cell>
          <cell r="C283" t="str">
            <v>SINAPI</v>
          </cell>
          <cell r="D283" t="str">
            <v>LUVA DE CORRER, PVC, SERIE NORMAL, ESGOTO PREDIAL, DN 50 MM, JUNTA ELÁSTICA, FORNECIDO E INSTALADO EM RAMAL DE DESCARGA OU RAMAL DE ESGOTO SANITÁRIO. AF_08/2022</v>
          </cell>
          <cell r="E283" t="str">
            <v>und</v>
          </cell>
          <cell r="F283">
            <v>1</v>
          </cell>
          <cell r="G283">
            <v>16.010000000000002</v>
          </cell>
          <cell r="H283">
            <v>4.3</v>
          </cell>
          <cell r="I283">
            <v>20.309999999999999</v>
          </cell>
          <cell r="J283">
            <v>16.010000000000002</v>
          </cell>
          <cell r="K283">
            <v>4.3</v>
          </cell>
          <cell r="L283">
            <v>20.309999999999999</v>
          </cell>
        </row>
        <row r="284">
          <cell r="A284" t="str">
            <v xml:space="preserve"> 11.2.26</v>
          </cell>
          <cell r="B284" t="str">
            <v xml:space="preserve"> 89779 </v>
          </cell>
          <cell r="C284" t="str">
            <v>SINAPI</v>
          </cell>
          <cell r="D284" t="str">
            <v>LUVA DE CORRER, PVC, SERIE NORMAL, ESGOTO PREDIAL, DN 100 MM, JUNTA ELÁSTICA, FORNECIDO E INSTALADO EM RAMAL DE DESCARGA OU RAMAL DE ESGOTO SANITÁRIO. AF_08/2022</v>
          </cell>
          <cell r="E284" t="str">
            <v>und</v>
          </cell>
          <cell r="F284">
            <v>5</v>
          </cell>
          <cell r="G284">
            <v>27.58</v>
          </cell>
          <cell r="H284">
            <v>6.02</v>
          </cell>
          <cell r="I284">
            <v>33.6</v>
          </cell>
          <cell r="J284">
            <v>137.9</v>
          </cell>
          <cell r="K284">
            <v>30.1</v>
          </cell>
          <cell r="L284">
            <v>168</v>
          </cell>
        </row>
        <row r="285">
          <cell r="A285" t="str">
            <v xml:space="preserve"> 11.2.27</v>
          </cell>
          <cell r="B285" t="str">
            <v xml:space="preserve"> 89549 </v>
          </cell>
          <cell r="C285" t="str">
            <v>SINAPI</v>
          </cell>
          <cell r="D285" t="str">
            <v>REDUÇÃO EXCÊNTRICA, PVC, SERIE R, ÁGUA PLUVIAL, DN 75 X 50 MM, JUNTA ELÁSTICA, FORNECIDO E INSTALADO EM RAMAL DE ENCAMINHAMENTO. AF_06/2022</v>
          </cell>
          <cell r="E285" t="str">
            <v>und</v>
          </cell>
          <cell r="F285">
            <v>23</v>
          </cell>
          <cell r="G285">
            <v>15.72</v>
          </cell>
          <cell r="H285">
            <v>2.41</v>
          </cell>
          <cell r="I285">
            <v>18.13</v>
          </cell>
          <cell r="J285">
            <v>361.56</v>
          </cell>
          <cell r="K285">
            <v>55.43</v>
          </cell>
          <cell r="L285">
            <v>416.99</v>
          </cell>
        </row>
        <row r="286">
          <cell r="A286" t="str">
            <v xml:space="preserve"> 11.2.28</v>
          </cell>
          <cell r="B286" t="str">
            <v xml:space="preserve"> COMP.445 </v>
          </cell>
          <cell r="C286" t="str">
            <v>Próprio</v>
          </cell>
          <cell r="D286" t="str">
            <v>REDUCAO EXCENTRICA PVC P/ ESG PREDIAL DN 100 X 50MM</v>
          </cell>
          <cell r="E286" t="str">
            <v>und</v>
          </cell>
          <cell r="F286">
            <v>5</v>
          </cell>
          <cell r="G286">
            <v>13.57</v>
          </cell>
          <cell r="H286">
            <v>5.63</v>
          </cell>
          <cell r="I286">
            <v>19.2</v>
          </cell>
          <cell r="J286">
            <v>67.849999999999994</v>
          </cell>
          <cell r="K286">
            <v>28.15</v>
          </cell>
          <cell r="L286">
            <v>96</v>
          </cell>
        </row>
        <row r="287">
          <cell r="A287" t="str">
            <v xml:space="preserve"> 11.2.29</v>
          </cell>
          <cell r="B287" t="str">
            <v xml:space="preserve"> 89557 </v>
          </cell>
          <cell r="C287" t="str">
            <v>SINAPI</v>
          </cell>
          <cell r="D287" t="str">
            <v>REDUÇÃO EXCÊNTRICA, PVC, SERIE R, ÁGUA PLUVIAL, DN 100 X 75 MM, JUNTA ELÁSTICA, FORNECIDO E INSTALADO EM RAMAL DE ENCAMINHAMENTO. AF_06/2022</v>
          </cell>
          <cell r="E287" t="str">
            <v>und</v>
          </cell>
          <cell r="F287">
            <v>10</v>
          </cell>
          <cell r="G287">
            <v>26.72</v>
          </cell>
          <cell r="H287">
            <v>3.48</v>
          </cell>
          <cell r="I287">
            <v>30.2</v>
          </cell>
          <cell r="J287">
            <v>267.2</v>
          </cell>
          <cell r="K287">
            <v>34.799999999999997</v>
          </cell>
          <cell r="L287">
            <v>302</v>
          </cell>
        </row>
        <row r="288">
          <cell r="A288" t="str">
            <v xml:space="preserve"> 11.2.30</v>
          </cell>
          <cell r="B288" t="str">
            <v xml:space="preserve"> 104348 </v>
          </cell>
          <cell r="C288" t="str">
            <v>SINAPI</v>
          </cell>
          <cell r="D288" t="str">
            <v>TERMINAL DE VENTILAÇÃO, PVC, SÉRIE NORMAL, ESGOTO PREDIAL, DN 50 MM, JUNTA SOLDÁVEL, FORNECIDO E INSTALADO EM PRUMADA DE ESGOTO SANITÁRIO OU VENTILAÇÃO. AF_08/2022</v>
          </cell>
          <cell r="E288" t="str">
            <v>und</v>
          </cell>
          <cell r="F288">
            <v>5</v>
          </cell>
          <cell r="G288">
            <v>10.26</v>
          </cell>
          <cell r="H288">
            <v>0.52</v>
          </cell>
          <cell r="I288">
            <v>10.78</v>
          </cell>
          <cell r="J288">
            <v>51.3</v>
          </cell>
          <cell r="K288">
            <v>2.6</v>
          </cell>
          <cell r="L288">
            <v>53.9</v>
          </cell>
        </row>
        <row r="289">
          <cell r="A289" t="str">
            <v xml:space="preserve"> 11.2.31</v>
          </cell>
          <cell r="B289" t="str">
            <v xml:space="preserve"> 104351 </v>
          </cell>
          <cell r="C289" t="str">
            <v>SINAPI</v>
          </cell>
          <cell r="D289" t="str">
            <v>TERMINAL DE VENTILAÇÃO, PVC, SÉRIE NORMAL, ESGOTO PREDIAL, DN 75 MM, JUNTA SOLDÁVEL, FORNECIDO E INSTALADO EM PRUMADA DE ESGOTO SANITÁRIO OU VENTILAÇÃO. AF_08/2022</v>
          </cell>
          <cell r="E289" t="str">
            <v>und</v>
          </cell>
          <cell r="F289">
            <v>2</v>
          </cell>
          <cell r="G289">
            <v>20.56</v>
          </cell>
          <cell r="H289">
            <v>1.96</v>
          </cell>
          <cell r="I289">
            <v>22.52</v>
          </cell>
          <cell r="J289">
            <v>41.12</v>
          </cell>
          <cell r="K289">
            <v>3.92</v>
          </cell>
          <cell r="L289">
            <v>45.04</v>
          </cell>
        </row>
        <row r="290">
          <cell r="A290" t="str">
            <v xml:space="preserve"> 11.2.32</v>
          </cell>
          <cell r="B290" t="str">
            <v xml:space="preserve"> 104316 </v>
          </cell>
          <cell r="C290" t="str">
            <v>SINAPI</v>
          </cell>
          <cell r="D290" t="str">
            <v>TUBO, PVC, SOLDÁVEL, DE 32MM, INSTALADO EM DRENO DE AR CONDICIONADO - FORNECIMENTO E INSTALAÇÃO. AF_08/2022</v>
          </cell>
          <cell r="E290" t="str">
            <v>m</v>
          </cell>
          <cell r="F290">
            <v>63.7</v>
          </cell>
          <cell r="G290">
            <v>10.93</v>
          </cell>
          <cell r="H290">
            <v>12.8</v>
          </cell>
          <cell r="I290">
            <v>23.73</v>
          </cell>
          <cell r="J290">
            <v>696.24</v>
          </cell>
          <cell r="K290">
            <v>815.36</v>
          </cell>
          <cell r="L290">
            <v>1511.6</v>
          </cell>
        </row>
        <row r="291">
          <cell r="A291" t="str">
            <v xml:space="preserve"> 11.2.33</v>
          </cell>
          <cell r="B291" t="str">
            <v xml:space="preserve"> 104324 </v>
          </cell>
          <cell r="C291" t="str">
            <v>SINAPI</v>
          </cell>
          <cell r="D291" t="str">
            <v>TE, PVC, SOLDÁVEL, DN 32 MM, INSTALADO EM DRENO DE AR CONDICIONADO - FORNECIMENTO E INSTALAÇÃO. AF_08/2022</v>
          </cell>
          <cell r="E291" t="str">
            <v>und</v>
          </cell>
          <cell r="F291">
            <v>5</v>
          </cell>
          <cell r="G291">
            <v>7.32</v>
          </cell>
          <cell r="H291">
            <v>7.38</v>
          </cell>
          <cell r="I291">
            <v>14.7</v>
          </cell>
          <cell r="J291">
            <v>36.6</v>
          </cell>
          <cell r="K291">
            <v>36.9</v>
          </cell>
          <cell r="L291">
            <v>73.5</v>
          </cell>
        </row>
        <row r="292">
          <cell r="A292" t="str">
            <v xml:space="preserve"> 11.2.34</v>
          </cell>
          <cell r="B292" t="str">
            <v xml:space="preserve"> 89364 </v>
          </cell>
          <cell r="C292" t="str">
            <v>SINAPI</v>
          </cell>
          <cell r="D292" t="str">
            <v>CURVA 90 GRAUS, PVC, SOLDÁVEL, DN 25MM, INSTALADO EM RAMAL OU SUB-RAMAL DE ÁGUA - FORNECIMENTO E INSTALAÇÃO. AF_06/2022</v>
          </cell>
          <cell r="E292" t="str">
            <v>und</v>
          </cell>
          <cell r="F292">
            <v>3</v>
          </cell>
          <cell r="G292">
            <v>5.25</v>
          </cell>
          <cell r="H292">
            <v>7.12</v>
          </cell>
          <cell r="I292">
            <v>12.37</v>
          </cell>
          <cell r="J292">
            <v>15.75</v>
          </cell>
          <cell r="K292">
            <v>21.36</v>
          </cell>
          <cell r="L292">
            <v>37.11</v>
          </cell>
        </row>
        <row r="293">
          <cell r="A293" t="str">
            <v xml:space="preserve"> 11.2.35</v>
          </cell>
          <cell r="B293" t="str">
            <v xml:space="preserve"> 89369 </v>
          </cell>
          <cell r="C293" t="str">
            <v>SINAPI</v>
          </cell>
          <cell r="D293" t="str">
            <v>CURVA 90 GRAUS, PVC, SOLDÁVEL, DN 32MM, INSTALADO EM RAMAL OU SUB-RAMAL DE ÁGUA - FORNECIMENTO E INSTALAÇÃO. AF_06/2022</v>
          </cell>
          <cell r="E293" t="str">
            <v>und</v>
          </cell>
          <cell r="F293">
            <v>11</v>
          </cell>
          <cell r="G293">
            <v>9.2100000000000009</v>
          </cell>
          <cell r="H293">
            <v>8.5</v>
          </cell>
          <cell r="I293">
            <v>17.71</v>
          </cell>
          <cell r="J293">
            <v>101.31</v>
          </cell>
          <cell r="K293">
            <v>93.5</v>
          </cell>
          <cell r="L293">
            <v>194.81</v>
          </cell>
        </row>
        <row r="294">
          <cell r="A294" t="str">
            <v xml:space="preserve"> 11.2.36</v>
          </cell>
          <cell r="B294" t="str">
            <v xml:space="preserve"> 89370 </v>
          </cell>
          <cell r="C294" t="str">
            <v>SINAPI</v>
          </cell>
          <cell r="D294" t="str">
            <v>CURVA 45 GRAUS, PVC, SOLDÁVEL, DN 32MM, INSTALADO EM RAMAL OU SUB-RAMAL DE ÁGUA - FORNECIMENTO E INSTALAÇÃO. AF_06/2022</v>
          </cell>
          <cell r="E294" t="str">
            <v>und</v>
          </cell>
          <cell r="F294">
            <v>5</v>
          </cell>
          <cell r="G294">
            <v>7.33</v>
          </cell>
          <cell r="H294">
            <v>8.5</v>
          </cell>
          <cell r="I294">
            <v>15.83</v>
          </cell>
          <cell r="J294">
            <v>36.65</v>
          </cell>
          <cell r="K294">
            <v>42.5</v>
          </cell>
          <cell r="L294">
            <v>79.150000000000006</v>
          </cell>
        </row>
        <row r="295">
          <cell r="A295" t="str">
            <v xml:space="preserve"> 11.2.37</v>
          </cell>
          <cell r="B295" t="str">
            <v xml:space="preserve"> 95570 </v>
          </cell>
          <cell r="C295" t="str">
            <v>SINAPI</v>
          </cell>
          <cell r="D295" t="str">
            <v>TUBO DE CONCRETO (SIMPLES) PARA REDES COLETORAS DE ÁGUAS PLUVIAIS, DIÂMETRO DE 300 MM, JUNTA RÍGIDA, INSTALADO EM LOCAL COM ALTO NÍVEL DE INTERFERÊNCIAS - FORNECIMENTO E ASSENTAMENTO. AF_03/2024</v>
          </cell>
          <cell r="E295" t="str">
            <v>m</v>
          </cell>
          <cell r="F295">
            <v>40.799999999999997</v>
          </cell>
          <cell r="G295">
            <v>62.81</v>
          </cell>
          <cell r="H295">
            <v>11.6</v>
          </cell>
          <cell r="I295">
            <v>74.41</v>
          </cell>
          <cell r="J295">
            <v>2562.64</v>
          </cell>
          <cell r="K295">
            <v>473.28</v>
          </cell>
          <cell r="L295">
            <v>3035.92</v>
          </cell>
        </row>
        <row r="296">
          <cell r="A296" t="str">
            <v xml:space="preserve"> 11.2.38</v>
          </cell>
          <cell r="B296" t="str">
            <v xml:space="preserve"> 102990 </v>
          </cell>
          <cell r="C296" t="str">
            <v>SINAPI</v>
          </cell>
          <cell r="D296" t="str">
            <v>CANALETA MEIA CANA PRÉ-MOLDADA DE CONCRETO (D = 30 CM) - FORNECIMENTO E INSTALAÇÃO. AF_08/2021</v>
          </cell>
          <cell r="E296" t="str">
            <v>m</v>
          </cell>
          <cell r="F296">
            <v>8.1999999999999993</v>
          </cell>
          <cell r="G296">
            <v>27.29</v>
          </cell>
          <cell r="H296">
            <v>15.12</v>
          </cell>
          <cell r="I296">
            <v>42.41</v>
          </cell>
          <cell r="J296">
            <v>223.77</v>
          </cell>
          <cell r="K296">
            <v>123.98</v>
          </cell>
          <cell r="L296">
            <v>347.75</v>
          </cell>
        </row>
        <row r="297">
          <cell r="A297" t="str">
            <v xml:space="preserve"> 11.2.39</v>
          </cell>
          <cell r="B297" t="str">
            <v xml:space="preserve"> 103003 </v>
          </cell>
          <cell r="C297" t="str">
            <v>SINAPI</v>
          </cell>
          <cell r="D297" t="str">
            <v>GRELHA DE FERRO FUNDIDO SIMPLES COM REQUADRO, 300 X 1000 MM, ASSENTADA COM ARGAMASSA 1 : 3 CIMENTO: AREIA - FORNECIMENTO E INSTALAÇÃO. AF_08/2021</v>
          </cell>
          <cell r="E297" t="str">
            <v>und</v>
          </cell>
          <cell r="F297">
            <v>8.1999999999999993</v>
          </cell>
          <cell r="G297">
            <v>349.64</v>
          </cell>
          <cell r="H297">
            <v>13.78</v>
          </cell>
          <cell r="I297">
            <v>363.42</v>
          </cell>
          <cell r="J297">
            <v>2867.04</v>
          </cell>
          <cell r="K297">
            <v>112.99</v>
          </cell>
          <cell r="L297">
            <v>2980.03</v>
          </cell>
        </row>
        <row r="298">
          <cell r="A298" t="str">
            <v xml:space="preserve"> 11.2.40</v>
          </cell>
          <cell r="B298" t="str">
            <v xml:space="preserve"> COMP.2116 </v>
          </cell>
          <cell r="C298" t="str">
            <v>Próprio</v>
          </cell>
          <cell r="D298" t="str">
            <v>RALO LINEAR 90CM, EM PVC COM GRELHA INOX, JUNTA SOLDÁVEL, FORNECIDO E INSTALADO EM RAMAL DE DESCARGA OU EM RAMAL DE ESGOTO SANITÁRIO.</v>
          </cell>
          <cell r="E298" t="str">
            <v>und</v>
          </cell>
          <cell r="F298">
            <v>26</v>
          </cell>
          <cell r="G298">
            <v>205.86</v>
          </cell>
          <cell r="H298">
            <v>19.53</v>
          </cell>
          <cell r="I298">
            <v>225.39</v>
          </cell>
          <cell r="J298">
            <v>5352.36</v>
          </cell>
          <cell r="K298">
            <v>507.78</v>
          </cell>
          <cell r="L298">
            <v>5860.14</v>
          </cell>
        </row>
        <row r="299">
          <cell r="A299" t="str">
            <v xml:space="preserve"> 11.2.41</v>
          </cell>
          <cell r="B299" t="str">
            <v xml:space="preserve"> COMP.2115 </v>
          </cell>
          <cell r="C299" t="str">
            <v>Próprio</v>
          </cell>
          <cell r="D299" t="str">
            <v>RALO LINEAR 70CM, EM PVC COM GRELHA INOX, JUNTA SOLDÁVEL, FORNECIDO E INSTALADO EM RAMAL DE DESCARGA OU EM RAMAL DE ESGOTO SANITÁRIO.</v>
          </cell>
          <cell r="E299" t="str">
            <v>und</v>
          </cell>
          <cell r="F299">
            <v>5</v>
          </cell>
          <cell r="G299">
            <v>184.22</v>
          </cell>
          <cell r="H299">
            <v>19.53</v>
          </cell>
          <cell r="I299">
            <v>203.75</v>
          </cell>
          <cell r="J299">
            <v>921.1</v>
          </cell>
          <cell r="K299">
            <v>97.65</v>
          </cell>
          <cell r="L299">
            <v>1018.75</v>
          </cell>
        </row>
        <row r="300">
          <cell r="A300" t="str">
            <v xml:space="preserve"> 11.2.42</v>
          </cell>
          <cell r="B300" t="str">
            <v xml:space="preserve"> COMP.2114 </v>
          </cell>
          <cell r="C300" t="str">
            <v>Próprio</v>
          </cell>
          <cell r="D300" t="str">
            <v>RALO LINEAR 50CM, EM PVC COM GRELHA INOX, JUNTA SOLDÁVEL, FORNECIDO E INSTALADO EM RAMAL DE DESCARGA OU EM RAMAL DE ESGOTO SANITÁRIO.</v>
          </cell>
          <cell r="E300" t="str">
            <v>und</v>
          </cell>
          <cell r="F300">
            <v>3</v>
          </cell>
          <cell r="G300">
            <v>136.44999999999999</v>
          </cell>
          <cell r="H300">
            <v>19.53</v>
          </cell>
          <cell r="I300">
            <v>155.97999999999999</v>
          </cell>
          <cell r="J300">
            <v>409.35</v>
          </cell>
          <cell r="K300">
            <v>58.59</v>
          </cell>
          <cell r="L300">
            <v>467.94</v>
          </cell>
        </row>
        <row r="301">
          <cell r="A301" t="str">
            <v xml:space="preserve"> 11.2.43</v>
          </cell>
          <cell r="B301" t="str">
            <v xml:space="preserve"> COMP.2113 </v>
          </cell>
          <cell r="C301" t="str">
            <v>Próprio</v>
          </cell>
          <cell r="D301" t="str">
            <v>RALO HEMISFÉRICO EM FERRO FUNDIDO, TIPO ABACAXI Ø 100MM</v>
          </cell>
          <cell r="E301" t="str">
            <v>und</v>
          </cell>
          <cell r="F301">
            <v>4</v>
          </cell>
          <cell r="G301">
            <v>25.3</v>
          </cell>
          <cell r="H301">
            <v>23.47</v>
          </cell>
          <cell r="I301">
            <v>48.77</v>
          </cell>
          <cell r="J301">
            <v>101.2</v>
          </cell>
          <cell r="K301">
            <v>93.88</v>
          </cell>
          <cell r="L301">
            <v>195.08</v>
          </cell>
        </row>
        <row r="302">
          <cell r="A302" t="str">
            <v xml:space="preserve"> 11.2.44</v>
          </cell>
          <cell r="B302" t="str">
            <v xml:space="preserve"> 92354 </v>
          </cell>
          <cell r="C302" t="str">
            <v>SINAPI</v>
          </cell>
          <cell r="D302" t="str">
            <v>JOELHO 45 GRAUS, EM FERRO GALVANIZADO, DN 80 (3"), CONEXÃO ROSQUEADA, INSTALADO EM PRUMADAS - FORNECIMENTO E INSTALAÇÃO. AF_10/2020</v>
          </cell>
          <cell r="E302" t="str">
            <v>und</v>
          </cell>
          <cell r="F302">
            <v>9</v>
          </cell>
          <cell r="G302">
            <v>162.76</v>
          </cell>
          <cell r="H302">
            <v>53.36</v>
          </cell>
          <cell r="I302">
            <v>216.12</v>
          </cell>
          <cell r="J302">
            <v>1464.84</v>
          </cell>
          <cell r="K302">
            <v>480.24</v>
          </cell>
          <cell r="L302">
            <v>1945.08</v>
          </cell>
        </row>
        <row r="303">
          <cell r="A303" t="str">
            <v xml:space="preserve"> 11.2.45</v>
          </cell>
          <cell r="B303" t="str">
            <v xml:space="preserve"> 92355 </v>
          </cell>
          <cell r="C303" t="str">
            <v>SINAPI</v>
          </cell>
          <cell r="D303" t="str">
            <v>JOELHO 90 GRAUS, EM FERRO GALVANIZADO, DN 80 (3"), CONEXÃO ROSQUEADA, INSTALADO EM PRUMADAS - FORNECIMENTO E INSTALAÇÃO. AF_10/2020</v>
          </cell>
          <cell r="E303" t="str">
            <v>und</v>
          </cell>
          <cell r="F303">
            <v>2</v>
          </cell>
          <cell r="G303">
            <v>142.56</v>
          </cell>
          <cell r="H303">
            <v>53.36</v>
          </cell>
          <cell r="I303">
            <v>195.92</v>
          </cell>
          <cell r="J303">
            <v>285.12</v>
          </cell>
          <cell r="K303">
            <v>106.72</v>
          </cell>
          <cell r="L303">
            <v>391.84</v>
          </cell>
        </row>
        <row r="304">
          <cell r="A304" t="str">
            <v xml:space="preserve"> 11.2.46</v>
          </cell>
          <cell r="B304" t="str">
            <v xml:space="preserve"> COMP.2123 </v>
          </cell>
          <cell r="C304" t="str">
            <v>Próprio</v>
          </cell>
          <cell r="D304" t="str">
            <v>FORNECIMENTO E ASSENTAMENTO DE JUNÇÃO DE FERRO GALVANIZADO DE DN 3"</v>
          </cell>
          <cell r="E304" t="str">
            <v>und</v>
          </cell>
          <cell r="F304">
            <v>4</v>
          </cell>
          <cell r="G304">
            <v>429.88</v>
          </cell>
          <cell r="H304">
            <v>30.5</v>
          </cell>
          <cell r="I304">
            <v>460.38</v>
          </cell>
          <cell r="J304">
            <v>1719.52</v>
          </cell>
          <cell r="K304">
            <v>122</v>
          </cell>
          <cell r="L304">
            <v>1841.52</v>
          </cell>
        </row>
        <row r="305">
          <cell r="A305" t="str">
            <v xml:space="preserve"> 11.2.47</v>
          </cell>
          <cell r="B305" t="str">
            <v xml:space="preserve"> 94464 </v>
          </cell>
          <cell r="C305" t="str">
            <v>SINAPI</v>
          </cell>
          <cell r="D305" t="str">
            <v>TUBO DE AÇO GALVANIZADO COM COSTURA, CLASSE MÉDIA, DN 80 MM (3"), CONEXÃO ROSQUEADA, INSTALADO EM RESERVAÇÃO PREDIAL DE ÁGUA - FORNECIMENTO E INSTALAÇÃO. AF_04/2024</v>
          </cell>
          <cell r="E305" t="str">
            <v>m</v>
          </cell>
          <cell r="F305">
            <v>50</v>
          </cell>
          <cell r="G305">
            <v>126.36</v>
          </cell>
          <cell r="H305">
            <v>24.47</v>
          </cell>
          <cell r="I305">
            <v>150.83000000000001</v>
          </cell>
          <cell r="J305">
            <v>6318</v>
          </cell>
          <cell r="K305">
            <v>1223.5</v>
          </cell>
          <cell r="L305">
            <v>7541.5</v>
          </cell>
        </row>
        <row r="306">
          <cell r="A306" t="str">
            <v xml:space="preserve"> 11.2.48</v>
          </cell>
          <cell r="B306" t="str">
            <v xml:space="preserve"> COMP.2122 </v>
          </cell>
          <cell r="C306" t="str">
            <v>Próprio</v>
          </cell>
          <cell r="D306" t="str">
            <v>CAIXA SIFONADA DE FERRO FUNDIDO DN 150X150X75MM COM GRELHA DE AÇO INOX COM FECHO ROTATIVO.</v>
          </cell>
          <cell r="E306" t="str">
            <v>und</v>
          </cell>
          <cell r="F306">
            <v>6</v>
          </cell>
          <cell r="G306">
            <v>499.39</v>
          </cell>
          <cell r="H306">
            <v>18.77</v>
          </cell>
          <cell r="I306">
            <v>518.16</v>
          </cell>
          <cell r="J306">
            <v>2996.34</v>
          </cell>
          <cell r="K306">
            <v>112.62</v>
          </cell>
          <cell r="L306">
            <v>3108.96</v>
          </cell>
        </row>
        <row r="307">
          <cell r="A307" t="str">
            <v xml:space="preserve"> 11.2.49</v>
          </cell>
          <cell r="B307" t="str">
            <v xml:space="preserve"> 104329 </v>
          </cell>
          <cell r="C307" t="str">
            <v>SINAPI</v>
          </cell>
          <cell r="D307" t="str">
            <v>CAIXA SIFONADA, COM GRELHA REDONDA, PVC, DN 150 X 150 X 50 MM, JUNTA SOLDÁVEL, FORNECIDA E INSTALADA EM RAMAL DE DESCARGA OU EM RAMAL DE ESGOTO SANITÁRIO. AF_08/2022</v>
          </cell>
          <cell r="E307" t="str">
            <v>und</v>
          </cell>
          <cell r="F307">
            <v>25</v>
          </cell>
          <cell r="G307">
            <v>63.53</v>
          </cell>
          <cell r="H307">
            <v>19.850000000000001</v>
          </cell>
          <cell r="I307">
            <v>83.38</v>
          </cell>
          <cell r="J307">
            <v>1588.25</v>
          </cell>
          <cell r="K307">
            <v>496.25</v>
          </cell>
          <cell r="L307">
            <v>2084.5</v>
          </cell>
        </row>
        <row r="308">
          <cell r="A308" t="str">
            <v xml:space="preserve"> 11.2.50</v>
          </cell>
          <cell r="B308" t="str">
            <v xml:space="preserve"> 89708 </v>
          </cell>
          <cell r="C308" t="str">
            <v>SINAPI</v>
          </cell>
          <cell r="D308" t="str">
            <v>CAIXA SIFONADA, PVC, DN 150 X 185 X 75 MM, JUNTA ELÁSTICA, FORNECIDA E INSTALADA EM RAMAL DE DESCARGA OU EM RAMAL DE ESGOTO SANITÁRIO. AF_08/2022</v>
          </cell>
          <cell r="E308" t="str">
            <v>und</v>
          </cell>
          <cell r="F308">
            <v>2</v>
          </cell>
          <cell r="G308">
            <v>86.9</v>
          </cell>
          <cell r="H308">
            <v>22.42</v>
          </cell>
          <cell r="I308">
            <v>109.32</v>
          </cell>
          <cell r="J308">
            <v>173.8</v>
          </cell>
          <cell r="K308">
            <v>44.84</v>
          </cell>
          <cell r="L308">
            <v>218.64</v>
          </cell>
        </row>
        <row r="309">
          <cell r="A309" t="str">
            <v xml:space="preserve"> 11.2.51</v>
          </cell>
          <cell r="B309" t="str">
            <v xml:space="preserve"> 97906 </v>
          </cell>
          <cell r="C309" t="str">
            <v>SINAPI</v>
          </cell>
          <cell r="D309" t="str">
            <v>CAIXA ENTERRADA HIDRÁULICA RETANGULAR, EM ALVENARIA COM BLOCOS DE CONCRETO, DIMENSÕES INTERNAS: 0,6X0,6X0,6 M PARA REDE DE ESGOTO. AF_12/2020</v>
          </cell>
          <cell r="E309" t="str">
            <v>und</v>
          </cell>
          <cell r="F309">
            <v>6</v>
          </cell>
          <cell r="G309">
            <v>268.14999999999998</v>
          </cell>
          <cell r="H309">
            <v>234.18</v>
          </cell>
          <cell r="I309">
            <v>502.33</v>
          </cell>
          <cell r="J309">
            <v>1608.9</v>
          </cell>
          <cell r="K309">
            <v>1405.08</v>
          </cell>
          <cell r="L309">
            <v>3013.98</v>
          </cell>
        </row>
        <row r="310">
          <cell r="A310" t="str">
            <v xml:space="preserve"> 11.2.52</v>
          </cell>
          <cell r="B310" t="str">
            <v xml:space="preserve"> COMP.1087 </v>
          </cell>
          <cell r="C310" t="str">
            <v>Próprio</v>
          </cell>
          <cell r="D310" t="str">
            <v>CAIXA ENTERRADA HIDRÁULICA RETANGULAR, EM ALVENARIA COM BLOCOS DE CONCRETO, DIMENSÕES INTERNAS:0,60x0,60X0,6 M PARA REDE DE DRENAGEM COM GRELHA METÁLICA</v>
          </cell>
          <cell r="E310" t="str">
            <v>und</v>
          </cell>
          <cell r="F310">
            <v>3</v>
          </cell>
          <cell r="G310">
            <v>497.23</v>
          </cell>
          <cell r="H310">
            <v>212.67</v>
          </cell>
          <cell r="I310">
            <v>709.9</v>
          </cell>
          <cell r="J310">
            <v>1491.69</v>
          </cell>
          <cell r="K310">
            <v>638.01</v>
          </cell>
          <cell r="L310">
            <v>2129.6999999999998</v>
          </cell>
        </row>
        <row r="311">
          <cell r="A311" t="str">
            <v xml:space="preserve"> 11.2.53</v>
          </cell>
          <cell r="B311" t="str">
            <v xml:space="preserve"> COMP.2112 </v>
          </cell>
          <cell r="C311" t="str">
            <v>Próprio</v>
          </cell>
          <cell r="D311" t="str">
            <v>CAIXA DE GORDURA ESPECIAL (CAPACIDADE: 5043 L), RETANGULAR, EM ALVENARIA COM BLOCOS DE CONCRETO, DIMENSÕES INTERNAS =2,05 x 4,10 m, ALTURA INTERNA = 0,60 M</v>
          </cell>
          <cell r="E311" t="str">
            <v>und</v>
          </cell>
          <cell r="F311">
            <v>1</v>
          </cell>
          <cell r="G311">
            <v>3111.52</v>
          </cell>
          <cell r="H311">
            <v>3252.57</v>
          </cell>
          <cell r="I311">
            <v>6364.09</v>
          </cell>
          <cell r="J311">
            <v>3111.52</v>
          </cell>
          <cell r="K311">
            <v>3252.57</v>
          </cell>
          <cell r="L311">
            <v>6364.09</v>
          </cell>
        </row>
        <row r="312">
          <cell r="A312" t="str">
            <v xml:space="preserve"> 11.2.54</v>
          </cell>
          <cell r="B312" t="str">
            <v xml:space="preserve"> 98102 </v>
          </cell>
          <cell r="C312" t="str">
            <v>SINAPI</v>
          </cell>
          <cell r="D312" t="str">
            <v>CAIXA DE GORDURA SIMPLES, CIRCULAR, EM CONCRETO PRÉ-MOLDADO, DIÂMETRO INTERNO = 0,4 M, ALTURA INTERNA = 0,4 M. AF_12/2020</v>
          </cell>
          <cell r="E312" t="str">
            <v>und</v>
          </cell>
          <cell r="F312">
            <v>1</v>
          </cell>
          <cell r="G312">
            <v>197.2</v>
          </cell>
          <cell r="H312">
            <v>5.16</v>
          </cell>
          <cell r="I312">
            <v>202.36</v>
          </cell>
          <cell r="J312">
            <v>197.2</v>
          </cell>
          <cell r="K312">
            <v>5.16</v>
          </cell>
          <cell r="L312">
            <v>202.36</v>
          </cell>
        </row>
        <row r="313">
          <cell r="A313" t="str">
            <v xml:space="preserve"> 11.2.55</v>
          </cell>
          <cell r="B313" t="str">
            <v xml:space="preserve"> 90724 </v>
          </cell>
          <cell r="C313" t="str">
            <v>SINAPI</v>
          </cell>
          <cell r="D313" t="str">
            <v>JUNTA ARGAMASSADA ENTRE TUBO DN 100 MM E O POÇO DE VISITA/ CAIXA DE CONCRETO OU ALVENARIA EM REDES DE ESGOTO. AF_01/2021</v>
          </cell>
          <cell r="E313" t="str">
            <v>und</v>
          </cell>
          <cell r="F313">
            <v>32</v>
          </cell>
          <cell r="G313">
            <v>4.7</v>
          </cell>
          <cell r="H313">
            <v>16.23</v>
          </cell>
          <cell r="I313">
            <v>20.93</v>
          </cell>
          <cell r="J313">
            <v>150.4</v>
          </cell>
          <cell r="K313">
            <v>519.36</v>
          </cell>
          <cell r="L313">
            <v>669.76</v>
          </cell>
        </row>
        <row r="314">
          <cell r="A314" t="str">
            <v xml:space="preserve"> 11.2.56</v>
          </cell>
          <cell r="B314" t="str">
            <v xml:space="preserve"> 90728 </v>
          </cell>
          <cell r="C314" t="str">
            <v>SINAPI</v>
          </cell>
          <cell r="D314" t="str">
            <v>JUNTA ARGAMASSADA ENTRE TUBO DN 300 MM E O POÇO DE VISITA/ CAIXA DE CONCRETO OU ALVENARIA EM REDES DE ESGOTO. AF_01/2021</v>
          </cell>
          <cell r="E314" t="str">
            <v>und</v>
          </cell>
          <cell r="F314">
            <v>4</v>
          </cell>
          <cell r="G314">
            <v>9.64</v>
          </cell>
          <cell r="H314">
            <v>30.89</v>
          </cell>
          <cell r="I314">
            <v>40.53</v>
          </cell>
          <cell r="J314">
            <v>38.56</v>
          </cell>
          <cell r="K314">
            <v>123.56</v>
          </cell>
          <cell r="L314">
            <v>162.12</v>
          </cell>
        </row>
        <row r="315">
          <cell r="A315" t="str">
            <v xml:space="preserve"> 11.2.57</v>
          </cell>
          <cell r="B315" t="str">
            <v xml:space="preserve"> 90443 </v>
          </cell>
          <cell r="C315" t="str">
            <v>SINAPI</v>
          </cell>
          <cell r="D315" t="str">
            <v>RASGO LINEAR MANUAL EM ALVENARIA, PARA RAMAIS/ DISTRIBUIÇÃO DE INSTALAÇÕES HIDRÁULICAS, DIÂMETROS MENORES OU IGUAIS A 40 MM. AF_09/2023</v>
          </cell>
          <cell r="E315" t="str">
            <v>m</v>
          </cell>
          <cell r="F315">
            <v>8.4</v>
          </cell>
          <cell r="G315">
            <v>1.08</v>
          </cell>
          <cell r="H315">
            <v>7.62</v>
          </cell>
          <cell r="I315">
            <v>8.6999999999999993</v>
          </cell>
          <cell r="J315">
            <v>9.07</v>
          </cell>
          <cell r="K315">
            <v>64</v>
          </cell>
          <cell r="L315">
            <v>73.069999999999993</v>
          </cell>
        </row>
        <row r="316">
          <cell r="A316" t="str">
            <v xml:space="preserve"> 11.2.58</v>
          </cell>
          <cell r="B316" t="str">
            <v xml:space="preserve"> 90466 </v>
          </cell>
          <cell r="C316" t="str">
            <v>SINAPI</v>
          </cell>
          <cell r="D316" t="str">
            <v>CHUMBAMENTO LINEAR EM ALVENARIA PARA RAMAIS/DISTRIBUIÇÃO DE INSTALAÇÕES HIDRÁULICAS COM DIÂMETROS MENORES OU IGUAIS A 40 MM. AF_09/2023</v>
          </cell>
          <cell r="E316" t="str">
            <v>m</v>
          </cell>
          <cell r="F316">
            <v>8.4</v>
          </cell>
          <cell r="G316">
            <v>4.5999999999999996</v>
          </cell>
          <cell r="H316">
            <v>12.25</v>
          </cell>
          <cell r="I316">
            <v>16.850000000000001</v>
          </cell>
          <cell r="J316">
            <v>38.64</v>
          </cell>
          <cell r="K316">
            <v>102.9</v>
          </cell>
          <cell r="L316">
            <v>141.54</v>
          </cell>
        </row>
        <row r="317">
          <cell r="A317" t="str">
            <v xml:space="preserve"> 11.2.59</v>
          </cell>
          <cell r="B317" t="str">
            <v xml:space="preserve"> 91222 </v>
          </cell>
          <cell r="C317" t="str">
            <v>SINAPI</v>
          </cell>
          <cell r="D317" t="str">
            <v>RASGO LINEAR MANUAL EM ALVENARIA, PARA RAMAIS/ DISTRIBUIÇÃO DE INSTALAÇÕES HIDRÁULICAS, DIÂMETROS MAIORES QUE 40 MM E MENORES OU IGUAIS A 75 MM. AF_09/2023</v>
          </cell>
          <cell r="E317" t="str">
            <v>m</v>
          </cell>
          <cell r="F317">
            <v>7.8</v>
          </cell>
          <cell r="G317">
            <v>1.19</v>
          </cell>
          <cell r="H317">
            <v>8.4700000000000006</v>
          </cell>
          <cell r="I317">
            <v>9.66</v>
          </cell>
          <cell r="J317">
            <v>9.2799999999999994</v>
          </cell>
          <cell r="K317">
            <v>66.06</v>
          </cell>
          <cell r="L317">
            <v>75.34</v>
          </cell>
        </row>
        <row r="318">
          <cell r="A318" t="str">
            <v xml:space="preserve"> 11.2.60</v>
          </cell>
          <cell r="B318" t="str">
            <v xml:space="preserve"> 90467 </v>
          </cell>
          <cell r="C318" t="str">
            <v>SINAPI</v>
          </cell>
          <cell r="D318" t="str">
            <v>CHUMBAMENTO LINEAR EM ALVENARIA PARA RAMAIS/DISTRIBUIÇÃO DE INSTALAÇÕES HIDRÁULICAS COM DIÂMETROS MAIORES QUE 40 MM E MENORES OU IGUAIS A 75 MM. AF_09/2023</v>
          </cell>
          <cell r="E318" t="str">
            <v>m</v>
          </cell>
          <cell r="F318">
            <v>7.8</v>
          </cell>
          <cell r="G318">
            <v>7.03</v>
          </cell>
          <cell r="H318">
            <v>18.309999999999999</v>
          </cell>
          <cell r="I318">
            <v>25.34</v>
          </cell>
          <cell r="J318">
            <v>54.83</v>
          </cell>
          <cell r="K318">
            <v>142.81</v>
          </cell>
          <cell r="L318">
            <v>197.64</v>
          </cell>
        </row>
        <row r="319">
          <cell r="A319" t="str">
            <v xml:space="preserve"> 11.2.61</v>
          </cell>
          <cell r="B319" t="str">
            <v xml:space="preserve"> 93358 </v>
          </cell>
          <cell r="C319" t="str">
            <v>SINAPI</v>
          </cell>
          <cell r="D319" t="str">
            <v>ESCAVAÇÃO MANUAL DE VALA. AF_09/2024</v>
          </cell>
          <cell r="E319" t="str">
            <v>m³</v>
          </cell>
          <cell r="F319">
            <v>29.09</v>
          </cell>
          <cell r="G319">
            <v>16.34</v>
          </cell>
          <cell r="H319">
            <v>72.78</v>
          </cell>
          <cell r="I319">
            <v>89.12</v>
          </cell>
          <cell r="J319">
            <v>475.33</v>
          </cell>
          <cell r="K319">
            <v>2117.17</v>
          </cell>
          <cell r="L319">
            <v>2592.5</v>
          </cell>
        </row>
        <row r="320">
          <cell r="A320" t="str">
            <v xml:space="preserve"> 11.2.62</v>
          </cell>
          <cell r="B320" t="str">
            <v xml:space="preserve"> 93382 </v>
          </cell>
          <cell r="C320" t="str">
            <v>SINAPI</v>
          </cell>
          <cell r="D320" t="str">
            <v>REATERRO MANUAL DE VALAS, COM COMPACTADOR DE SOLOS DE PERCUSSÃO. AF_08/2023</v>
          </cell>
          <cell r="E320" t="str">
            <v>m³</v>
          </cell>
          <cell r="F320">
            <v>28.34</v>
          </cell>
          <cell r="G320">
            <v>7.16</v>
          </cell>
          <cell r="H320">
            <v>19.66</v>
          </cell>
          <cell r="I320">
            <v>26.82</v>
          </cell>
          <cell r="J320">
            <v>202.91</v>
          </cell>
          <cell r="K320">
            <v>557.16</v>
          </cell>
          <cell r="L320">
            <v>760.07</v>
          </cell>
        </row>
        <row r="321">
          <cell r="A321" t="str">
            <v xml:space="preserve"> 11.2.63</v>
          </cell>
          <cell r="B321" t="str">
            <v xml:space="preserve"> 101618 </v>
          </cell>
          <cell r="C321" t="str">
            <v>SINAPI</v>
          </cell>
          <cell r="D321" t="str">
            <v>PREPARO DE FUNDO DE VALA COM LARGURA MENOR QUE 1,5 M, COM CAMADA DE AREIA, LANÇAMENTO MANUAL. AF_08/2020</v>
          </cell>
          <cell r="E321" t="str">
            <v>m³</v>
          </cell>
          <cell r="F321">
            <v>2.2799999999999998</v>
          </cell>
          <cell r="G321">
            <v>198.17</v>
          </cell>
          <cell r="H321">
            <v>115.96</v>
          </cell>
          <cell r="I321">
            <v>314.13</v>
          </cell>
          <cell r="J321">
            <v>451.82</v>
          </cell>
          <cell r="K321">
            <v>264.38</v>
          </cell>
          <cell r="L321">
            <v>716.2</v>
          </cell>
        </row>
        <row r="322">
          <cell r="A322" t="str">
            <v xml:space="preserve"> 11.2.64</v>
          </cell>
          <cell r="B322" t="str">
            <v xml:space="preserve"> 100978 </v>
          </cell>
          <cell r="C322" t="str">
            <v>SINAPI</v>
          </cell>
          <cell r="D322" t="str">
            <v>CARGA, MANOBRA E DESCARGA DE SOLOS E MATERIAIS GRANULARES EM CAMINHÃO BASCULANTE 10 M³ - CARGA COM ESCAVADEIRA HIDRÁULICA (CAÇAMBA DE 1,20 M³ / 155 HP) E DESCARGA LIVRE (UNIDADE: M3). AF_07/2020</v>
          </cell>
          <cell r="E322" t="str">
            <v>m³</v>
          </cell>
          <cell r="F322">
            <v>16.13</v>
          </cell>
          <cell r="G322">
            <v>6.1</v>
          </cell>
          <cell r="H322">
            <v>1.25</v>
          </cell>
          <cell r="I322">
            <v>7.35</v>
          </cell>
          <cell r="J322">
            <v>98.39</v>
          </cell>
          <cell r="K322">
            <v>20.16</v>
          </cell>
          <cell r="L322">
            <v>118.55</v>
          </cell>
        </row>
        <row r="323">
          <cell r="A323" t="str">
            <v xml:space="preserve"> 11.2.65</v>
          </cell>
          <cell r="B323" t="str">
            <v xml:space="preserve"> 95875 </v>
          </cell>
          <cell r="C323" t="str">
            <v>SINAPI</v>
          </cell>
          <cell r="D323" t="str">
            <v>TRANSPORTE COM CAMINHÃO BASCULANTE DE 10 M³, EM VIA URBANA PAVIMENTADA, DMT ATÉ 30 KM (UNIDADE: M3XKM). AF_07/2020</v>
          </cell>
          <cell r="E323" t="str">
            <v>m³xkm</v>
          </cell>
          <cell r="F323">
            <v>483.9</v>
          </cell>
          <cell r="G323">
            <v>2.1800000000000002</v>
          </cell>
          <cell r="H323">
            <v>0.4</v>
          </cell>
          <cell r="I323">
            <v>2.58</v>
          </cell>
          <cell r="J323">
            <v>1054.9000000000001</v>
          </cell>
          <cell r="K323">
            <v>193.56</v>
          </cell>
          <cell r="L323">
            <v>1248.46</v>
          </cell>
        </row>
        <row r="324">
          <cell r="A324" t="str">
            <v xml:space="preserve"> 11.3 </v>
          </cell>
          <cell r="D324" t="str">
            <v>ÁGUA QUENTE</v>
          </cell>
          <cell r="L324">
            <v>7745.51</v>
          </cell>
        </row>
        <row r="325">
          <cell r="A325" t="str">
            <v xml:space="preserve"> 11.3.1 </v>
          </cell>
          <cell r="B325">
            <v>96719</v>
          </cell>
          <cell r="C325" t="str">
            <v>SINAPI</v>
          </cell>
          <cell r="D325" t="str">
            <v>TUBO, PPR, DN 25 MM, CLASSE PN 20, INSTALADO EM RESERVAÇÃO PREDIAL DE ÁGUA - FORNECIMENTO E INSTALAÇÃO. AF_04/2024</v>
          </cell>
          <cell r="E325" t="str">
            <v>m</v>
          </cell>
          <cell r="F325">
            <v>40.9</v>
          </cell>
          <cell r="G325">
            <v>15.33</v>
          </cell>
          <cell r="H325">
            <v>4.18</v>
          </cell>
          <cell r="I325">
            <v>19.510000000000002</v>
          </cell>
          <cell r="J325">
            <v>626.99</v>
          </cell>
          <cell r="K325">
            <v>170.96</v>
          </cell>
          <cell r="L325">
            <v>797.95</v>
          </cell>
        </row>
        <row r="326">
          <cell r="A326" t="str">
            <v xml:space="preserve"> 11.3.2 </v>
          </cell>
          <cell r="B326">
            <v>96729</v>
          </cell>
          <cell r="C326" t="str">
            <v>SINAPI</v>
          </cell>
          <cell r="D326" t="str">
            <v>TUBO, PPR, DN 32 MM, CLASSE PN 25, INSTALADO EM RESERVAÇÃO PREDIAL DE ÁGUA - FORNECIMENTO E INSTALAÇÃO. AF_04/2024</v>
          </cell>
          <cell r="E326" t="str">
            <v>m</v>
          </cell>
          <cell r="F326">
            <v>47</v>
          </cell>
          <cell r="G326">
            <v>22.94</v>
          </cell>
          <cell r="H326">
            <v>5.95</v>
          </cell>
          <cell r="I326">
            <v>28.89</v>
          </cell>
          <cell r="J326">
            <v>1078.18</v>
          </cell>
          <cell r="K326">
            <v>279.64999999999998</v>
          </cell>
          <cell r="L326">
            <v>1357.83</v>
          </cell>
        </row>
        <row r="327">
          <cell r="A327" t="str">
            <v xml:space="preserve"> 11.3.3 </v>
          </cell>
          <cell r="B327">
            <v>96639</v>
          </cell>
          <cell r="C327" t="str">
            <v>SINAPI</v>
          </cell>
          <cell r="D327" t="str">
            <v>LUVA, PPR, DN 25 MM, CLASSE PN 25, INSTALADO EM RAMAL OU SUB-RAMAL DE ÁGUA FORNECIMENTO E INSTALAÇÃO. AF_08/2022</v>
          </cell>
          <cell r="E327" t="str">
            <v>und</v>
          </cell>
          <cell r="F327">
            <v>6</v>
          </cell>
          <cell r="G327">
            <v>3.58</v>
          </cell>
          <cell r="H327">
            <v>8.1300000000000008</v>
          </cell>
          <cell r="I327">
            <v>11.71</v>
          </cell>
          <cell r="J327">
            <v>21.48</v>
          </cell>
          <cell r="K327">
            <v>48.78</v>
          </cell>
          <cell r="L327">
            <v>70.260000000000005</v>
          </cell>
        </row>
        <row r="328">
          <cell r="A328" t="str">
            <v xml:space="preserve"> 11.3.4 </v>
          </cell>
          <cell r="B328">
            <v>104197</v>
          </cell>
          <cell r="C328" t="str">
            <v>SINAPI</v>
          </cell>
          <cell r="D328" t="str">
            <v>CURVA 90 GRAUS, PPR, DN 25 MM, INSTALADO EM RAMAL OU SUB-RAMAL DE ÁGUA - FORNECIMENTO E INSTALAÇÃO. AF_08/2022</v>
          </cell>
          <cell r="E328" t="str">
            <v>und</v>
          </cell>
          <cell r="F328">
            <v>16</v>
          </cell>
          <cell r="G328">
            <v>19.21</v>
          </cell>
          <cell r="H328">
            <v>12.21</v>
          </cell>
          <cell r="I328">
            <v>31.42</v>
          </cell>
          <cell r="J328">
            <v>307.36</v>
          </cell>
          <cell r="K328">
            <v>195.36</v>
          </cell>
          <cell r="L328">
            <v>502.72</v>
          </cell>
        </row>
        <row r="329">
          <cell r="A329" t="str">
            <v xml:space="preserve"> 11.3.5 </v>
          </cell>
          <cell r="B329">
            <v>96642</v>
          </cell>
          <cell r="C329" t="str">
            <v>SINAPI</v>
          </cell>
          <cell r="D329" t="str">
            <v>TÊ NORMAL, PPR, DN 25 MM, CLASSE PN 25, INSTALADO EM RAMAL OU SUB-RAMAL DE ÁGUA FORNECIMENTO E INSTALAÇÃO. AF_08/2022</v>
          </cell>
          <cell r="E329" t="str">
            <v>und</v>
          </cell>
          <cell r="F329">
            <v>5</v>
          </cell>
          <cell r="G329">
            <v>5.87</v>
          </cell>
          <cell r="H329">
            <v>16.28</v>
          </cell>
          <cell r="I329">
            <v>22.15</v>
          </cell>
          <cell r="J329">
            <v>29.35</v>
          </cell>
          <cell r="K329">
            <v>81.400000000000006</v>
          </cell>
          <cell r="L329">
            <v>110.75</v>
          </cell>
        </row>
        <row r="330">
          <cell r="A330" t="str">
            <v xml:space="preserve"> 11.3.6</v>
          </cell>
          <cell r="B330">
            <v>96711</v>
          </cell>
          <cell r="C330" t="str">
            <v>SINAPI</v>
          </cell>
          <cell r="D330" t="str">
            <v>TÊ NORMAL, PPR, DN 32 MM, CLASSE PN 25, INSTALADO EM PRUMADA DE ÁGUA FORNECIMENTO E INSTALAÇÃO . AF_08/2022</v>
          </cell>
          <cell r="E330" t="str">
            <v>und</v>
          </cell>
          <cell r="F330">
            <v>4</v>
          </cell>
          <cell r="G330">
            <v>10.210000000000001</v>
          </cell>
          <cell r="H330">
            <v>13.21</v>
          </cell>
          <cell r="I330">
            <v>23.42</v>
          </cell>
          <cell r="J330">
            <v>40.840000000000003</v>
          </cell>
          <cell r="K330">
            <v>52.84</v>
          </cell>
          <cell r="L330">
            <v>93.68</v>
          </cell>
        </row>
        <row r="331">
          <cell r="A331" t="str">
            <v xml:space="preserve"> 11.3.7</v>
          </cell>
          <cell r="B331">
            <v>96637</v>
          </cell>
          <cell r="C331" t="str">
            <v>SINAPI</v>
          </cell>
          <cell r="D331" t="str">
            <v>JOELHO 90 GRAUS, PPR, DN 25 MM, CLASSE PN 25, INSTALADO EM RAMAL OU SUB-RAMAL DE ÁGUA FORNECIMENTO E INSTALAÇÃO. AF_08/2022</v>
          </cell>
          <cell r="E331" t="str">
            <v>und</v>
          </cell>
          <cell r="F331">
            <v>2</v>
          </cell>
          <cell r="G331">
            <v>4.62</v>
          </cell>
          <cell r="H331">
            <v>12.21</v>
          </cell>
          <cell r="I331">
            <v>16.829999999999998</v>
          </cell>
          <cell r="J331">
            <v>9.24</v>
          </cell>
          <cell r="K331">
            <v>24.42</v>
          </cell>
          <cell r="L331">
            <v>33.659999999999997</v>
          </cell>
        </row>
        <row r="332">
          <cell r="A332" t="str">
            <v xml:space="preserve"> 11.3.8</v>
          </cell>
          <cell r="B332">
            <v>96686</v>
          </cell>
          <cell r="C332" t="str">
            <v>SINAPI</v>
          </cell>
          <cell r="D332" t="str">
            <v>JOELHO 90 GRAUS, PPR, DN 32 MM, CLASSE PN 25, INSTALADO EM PRUMADA DE ÁGUA FORNECIMENTO E INSTALAÇÃO . AF_08/2022</v>
          </cell>
          <cell r="E332" t="str">
            <v>und</v>
          </cell>
          <cell r="F332">
            <v>6</v>
          </cell>
          <cell r="G332">
            <v>5.64</v>
          </cell>
          <cell r="H332">
            <v>9.9</v>
          </cell>
          <cell r="I332">
            <v>15.54</v>
          </cell>
          <cell r="J332">
            <v>33.840000000000003</v>
          </cell>
          <cell r="K332">
            <v>59.4</v>
          </cell>
          <cell r="L332">
            <v>93.24</v>
          </cell>
        </row>
        <row r="333">
          <cell r="A333" t="str">
            <v xml:space="preserve"> 11.3.9</v>
          </cell>
          <cell r="B333">
            <v>89644</v>
          </cell>
          <cell r="C333" t="str">
            <v>SINAPI</v>
          </cell>
          <cell r="D333" t="str">
            <v>JOELHO DE TRANSIÇÃO, 90 GRAUS, CPVC, SOLDÁVEL, DN 22MM X 1/2", INSTALADO EM RAMAL OU SUB-RAMAL DE ÁGUA - FORNECIMENTO E INSTALAÇÃO. AF_06/2022</v>
          </cell>
          <cell r="E333" t="str">
            <v>und</v>
          </cell>
          <cell r="F333">
            <v>9</v>
          </cell>
          <cell r="G333">
            <v>16.27</v>
          </cell>
          <cell r="H333">
            <v>5.86</v>
          </cell>
          <cell r="I333">
            <v>22.13</v>
          </cell>
          <cell r="J333">
            <v>146.43</v>
          </cell>
          <cell r="K333">
            <v>52.74</v>
          </cell>
          <cell r="L333">
            <v>199.17</v>
          </cell>
        </row>
        <row r="334">
          <cell r="A334" t="str">
            <v xml:space="preserve"> 11.3.10</v>
          </cell>
          <cell r="B334" t="str">
            <v xml:space="preserve"> COMP.997 </v>
          </cell>
          <cell r="C334" t="str">
            <v>Próprio</v>
          </cell>
          <cell r="D334" t="str">
            <v>ADAPTADOR DE TRANSIÇÃO F/M 25 mm x 3/4"</v>
          </cell>
          <cell r="E334" t="str">
            <v>und</v>
          </cell>
          <cell r="F334">
            <v>14</v>
          </cell>
          <cell r="G334">
            <v>27.59</v>
          </cell>
          <cell r="H334">
            <v>11.07</v>
          </cell>
          <cell r="I334">
            <v>38.659999999999997</v>
          </cell>
          <cell r="J334">
            <v>386.26</v>
          </cell>
          <cell r="K334">
            <v>154.97999999999999</v>
          </cell>
          <cell r="L334">
            <v>541.24</v>
          </cell>
        </row>
        <row r="335">
          <cell r="A335" t="str">
            <v xml:space="preserve"> 11.3.11</v>
          </cell>
          <cell r="B335">
            <v>93088</v>
          </cell>
          <cell r="C335" t="str">
            <v>SINAPI</v>
          </cell>
          <cell r="D335" t="str">
            <v>CONECTOR EM BRONZE/LATÃO, DN 22 MM X 3/4", SEM ANEL DE SOLDA, BOLSA X ROSCA F, INSTALADO EM RAMAL DE DISTRIBUIÇÃO DE HIDRÁULICA PREDIAL - FORNECIMENTO E INSTALAÇÃO. AF_04/2022</v>
          </cell>
          <cell r="E335" t="str">
            <v>und</v>
          </cell>
          <cell r="F335">
            <v>2</v>
          </cell>
          <cell r="G335">
            <v>20.6</v>
          </cell>
          <cell r="H335">
            <v>5.28</v>
          </cell>
          <cell r="I335">
            <v>25.88</v>
          </cell>
          <cell r="J335">
            <v>41.2</v>
          </cell>
          <cell r="K335">
            <v>10.56</v>
          </cell>
          <cell r="L335">
            <v>51.76</v>
          </cell>
        </row>
        <row r="336">
          <cell r="A336" t="str">
            <v xml:space="preserve"> 11.3.12</v>
          </cell>
          <cell r="B336">
            <v>94495</v>
          </cell>
          <cell r="C336" t="str">
            <v>SINAPI</v>
          </cell>
          <cell r="D336" t="str">
            <v>REGISTRO DE GAVETA BRUTO, LATÃO, ROSCÁVEL, 1" - FORNECIMENTO E INSTALAÇÃO. AF_08/2021</v>
          </cell>
          <cell r="E336" t="str">
            <v>und</v>
          </cell>
          <cell r="F336">
            <v>1</v>
          </cell>
          <cell r="G336">
            <v>57.21</v>
          </cell>
          <cell r="H336">
            <v>6.96</v>
          </cell>
          <cell r="I336">
            <v>64.17</v>
          </cell>
          <cell r="J336">
            <v>57.21</v>
          </cell>
          <cell r="K336">
            <v>6.96</v>
          </cell>
          <cell r="L336">
            <v>64.17</v>
          </cell>
        </row>
        <row r="337">
          <cell r="A337" t="str">
            <v xml:space="preserve"> 11.3.13</v>
          </cell>
          <cell r="B337">
            <v>89987</v>
          </cell>
          <cell r="C337" t="str">
            <v>SINAPI</v>
          </cell>
          <cell r="D337" t="str">
            <v>REGISTRO DE GAVETA BRUTO, LATÃO, ROSCÁVEL, 3/4", COM ACABAMENTO E CANOPLA CROMADOS - FORNECIMENTO E INSTALAÇÃO. AF_08/2021</v>
          </cell>
          <cell r="E337" t="str">
            <v>und</v>
          </cell>
          <cell r="F337">
            <v>8</v>
          </cell>
          <cell r="G337">
            <v>88.21</v>
          </cell>
          <cell r="H337">
            <v>10.37</v>
          </cell>
          <cell r="I337">
            <v>98.58</v>
          </cell>
          <cell r="J337">
            <v>705.68</v>
          </cell>
          <cell r="K337">
            <v>82.96</v>
          </cell>
          <cell r="L337">
            <v>788.64</v>
          </cell>
        </row>
        <row r="338">
          <cell r="A338" t="str">
            <v xml:space="preserve"> 11.3.14</v>
          </cell>
          <cell r="B338">
            <v>89383</v>
          </cell>
          <cell r="C338" t="str">
            <v>SINAPI</v>
          </cell>
          <cell r="D338" t="str">
            <v>ADAPTADOR CURTO COM BOLSA E ROSCA PARA REGISTRO, PVC, SOLDÁVEL, DN 25MM X 3/4, INSTALADO EM RAMAL OU SUB-RAMAL DE ÁGUA - FORNECIMENTO E INSTALAÇÃO. AF_06/2022</v>
          </cell>
          <cell r="E338" t="str">
            <v>und</v>
          </cell>
          <cell r="F338">
            <v>2</v>
          </cell>
          <cell r="G338">
            <v>2.66</v>
          </cell>
          <cell r="H338">
            <v>4.42</v>
          </cell>
          <cell r="I338">
            <v>7.08</v>
          </cell>
          <cell r="J338">
            <v>5.32</v>
          </cell>
          <cell r="K338">
            <v>8.84</v>
          </cell>
          <cell r="L338">
            <v>14.16</v>
          </cell>
        </row>
        <row r="339">
          <cell r="A339" t="str">
            <v xml:space="preserve"> 11.3.15</v>
          </cell>
          <cell r="B339">
            <v>89385</v>
          </cell>
          <cell r="C339" t="str">
            <v>SINAPI</v>
          </cell>
          <cell r="D339" t="str">
            <v>LUVA SOLDÁVEL E COM ROSCA, PVC, SOLDÁVEL, DN 25MM X 3/4, INSTALADO EM RAMAL OU SUB-RAMAL DE ÁGUA - FORNECIMENTO E INSTALAÇÃO. AF_06/2022</v>
          </cell>
          <cell r="E339" t="str">
            <v>und</v>
          </cell>
          <cell r="F339">
            <v>2</v>
          </cell>
          <cell r="G339">
            <v>3.26</v>
          </cell>
          <cell r="H339">
            <v>4.42</v>
          </cell>
          <cell r="I339">
            <v>7.68</v>
          </cell>
          <cell r="J339">
            <v>6.52</v>
          </cell>
          <cell r="K339">
            <v>8.84</v>
          </cell>
          <cell r="L339">
            <v>15.36</v>
          </cell>
        </row>
        <row r="340">
          <cell r="A340" t="str">
            <v xml:space="preserve"> 11.3.16</v>
          </cell>
          <cell r="B340" t="str">
            <v xml:space="preserve"> COMP.2152 </v>
          </cell>
          <cell r="C340" t="str">
            <v>Próprio</v>
          </cell>
          <cell r="D340" t="str">
            <v>CONECTOR FÊMEA, PPR, 32 X 1", CLASSE PN 25, INSTALADO EM RAMAL DE DISTRIBUIÇÃO DE ÁGUA FORNECIMENTO E INSTALAÇÃO. AF_08/2022</v>
          </cell>
          <cell r="E340" t="str">
            <v>und</v>
          </cell>
          <cell r="F340">
            <v>4</v>
          </cell>
          <cell r="G340">
            <v>25.2</v>
          </cell>
          <cell r="H340">
            <v>3.97</v>
          </cell>
          <cell r="I340">
            <v>29.17</v>
          </cell>
          <cell r="J340">
            <v>100.8</v>
          </cell>
          <cell r="K340">
            <v>15.88</v>
          </cell>
          <cell r="L340">
            <v>116.68</v>
          </cell>
        </row>
        <row r="341">
          <cell r="A341" t="str">
            <v xml:space="preserve"> 11.3.17</v>
          </cell>
          <cell r="B341" t="str">
            <v xml:space="preserve"> COMP.2151 </v>
          </cell>
          <cell r="C341" t="str">
            <v>Próprio</v>
          </cell>
          <cell r="D341" t="str">
            <v>JOELHO DE TRANSIÇÃO, 90 GRAUS, PPR, DN 25MM X 1/2", INSTALADO EM RAMAL OU SUB-RAMAL DE ÁGUA - FORNECIMENTO E INSTALAÇÃO. AF_06/2022</v>
          </cell>
          <cell r="E341" t="str">
            <v>und</v>
          </cell>
          <cell r="F341">
            <v>8</v>
          </cell>
          <cell r="G341">
            <v>17.690000000000001</v>
          </cell>
          <cell r="H341">
            <v>5.86</v>
          </cell>
          <cell r="I341">
            <v>23.55</v>
          </cell>
          <cell r="J341">
            <v>141.52000000000001</v>
          </cell>
          <cell r="K341">
            <v>46.88</v>
          </cell>
          <cell r="L341">
            <v>188.4</v>
          </cell>
        </row>
        <row r="342">
          <cell r="A342" t="str">
            <v xml:space="preserve"> 11.3.18</v>
          </cell>
          <cell r="B342" t="str">
            <v xml:space="preserve"> COMP.1004 </v>
          </cell>
          <cell r="C342" t="str">
            <v>Próprio</v>
          </cell>
          <cell r="D342" t="str">
            <v>MÃO DE OBRA INSTALAÇÃO AQUECEDOR DE PASSAGEM A GAS</v>
          </cell>
          <cell r="E342" t="str">
            <v>und</v>
          </cell>
          <cell r="F342">
            <v>2</v>
          </cell>
          <cell r="G342">
            <v>15.04</v>
          </cell>
          <cell r="H342">
            <v>95.39</v>
          </cell>
          <cell r="I342">
            <v>110.43</v>
          </cell>
          <cell r="J342">
            <v>30.08</v>
          </cell>
          <cell r="K342">
            <v>190.78</v>
          </cell>
          <cell r="L342">
            <v>220.86</v>
          </cell>
        </row>
        <row r="343">
          <cell r="A343" t="str">
            <v xml:space="preserve"> 11.3.19</v>
          </cell>
          <cell r="B343" t="str">
            <v xml:space="preserve"> COMP.2153 </v>
          </cell>
          <cell r="C343" t="str">
            <v>Próprio</v>
          </cell>
          <cell r="D343" t="str">
            <v>Fornecimento e instalação de Pressurizador PL20 da Lorenzetti ou equivalente</v>
          </cell>
          <cell r="E343" t="str">
            <v>und</v>
          </cell>
          <cell r="F343">
            <v>2</v>
          </cell>
          <cell r="G343">
            <v>1201.43</v>
          </cell>
          <cell r="H343">
            <v>41.06</v>
          </cell>
          <cell r="I343">
            <v>1242.49</v>
          </cell>
          <cell r="J343">
            <v>2402.86</v>
          </cell>
          <cell r="K343">
            <v>82.12</v>
          </cell>
          <cell r="L343">
            <v>2484.98</v>
          </cell>
        </row>
        <row r="344">
          <cell r="D344" t="str">
            <v>TOTAIS</v>
          </cell>
          <cell r="E344" t="str">
            <v/>
          </cell>
          <cell r="J344">
            <v>61801.289999999994</v>
          </cell>
          <cell r="K344">
            <v>34089.439999999995</v>
          </cell>
        </row>
        <row r="345">
          <cell r="D345" t="str">
            <v/>
          </cell>
          <cell r="E345" t="str">
            <v/>
          </cell>
          <cell r="K345">
            <v>95890.729999999981</v>
          </cell>
        </row>
        <row r="346">
          <cell r="A346">
            <v>12</v>
          </cell>
          <cell r="D346" t="str">
            <v>LOUÇAS E METAIS</v>
          </cell>
          <cell r="L346">
            <v>40622.05999999999</v>
          </cell>
        </row>
        <row r="347">
          <cell r="A347" t="str">
            <v xml:space="preserve"> 12.1 </v>
          </cell>
          <cell r="D347" t="str">
            <v>LOUÇAS</v>
          </cell>
          <cell r="L347">
            <v>7263.5599999999995</v>
          </cell>
        </row>
        <row r="348">
          <cell r="A348" t="str">
            <v xml:space="preserve"> 12.1.1 </v>
          </cell>
          <cell r="B348">
            <v>86888</v>
          </cell>
          <cell r="C348" t="str">
            <v>SINAPI</v>
          </cell>
          <cell r="D348" t="str">
            <v>VASO SANITÁRIO SIFONADO COM CAIXA ACOPLADA LOUÇA BRANCA - FORNECIMENTO E INSTALAÇÃO. AF_01/2020</v>
          </cell>
          <cell r="E348" t="str">
            <v>und</v>
          </cell>
          <cell r="F348">
            <v>4</v>
          </cell>
          <cell r="G348">
            <v>453.53</v>
          </cell>
          <cell r="H348">
            <v>28.97</v>
          </cell>
          <cell r="I348">
            <v>482.5</v>
          </cell>
          <cell r="J348">
            <v>1814.12</v>
          </cell>
          <cell r="K348">
            <v>115.88</v>
          </cell>
          <cell r="L348">
            <v>1930</v>
          </cell>
        </row>
        <row r="349">
          <cell r="A349" t="str">
            <v xml:space="preserve"> 12.1.2</v>
          </cell>
          <cell r="B349">
            <v>86903</v>
          </cell>
          <cell r="C349" t="str">
            <v>SINAPI</v>
          </cell>
          <cell r="D349" t="str">
            <v>LAVATÓRIO LOUÇA BRANCA COM COLUNA, 45 X 55CM OU EQUIVALENTE, PADRÃO MÉDIO - FORNECIMENTO E INSTALAÇÃO. AF_01/2020</v>
          </cell>
          <cell r="E349" t="str">
            <v>und</v>
          </cell>
          <cell r="F349">
            <v>9</v>
          </cell>
          <cell r="G349">
            <v>318.61</v>
          </cell>
          <cell r="H349">
            <v>51.35</v>
          </cell>
          <cell r="I349">
            <v>369.96</v>
          </cell>
          <cell r="J349">
            <v>2867.49</v>
          </cell>
          <cell r="K349">
            <v>462.15</v>
          </cell>
          <cell r="L349">
            <v>3329.64</v>
          </cell>
        </row>
        <row r="350">
          <cell r="A350" t="str">
            <v xml:space="preserve"> 12.1.3</v>
          </cell>
          <cell r="B350">
            <v>86901</v>
          </cell>
          <cell r="C350" t="str">
            <v>SINAPI</v>
          </cell>
          <cell r="D350" t="str">
            <v>CUBA DE EMBUTIR OVAL EM LOUÇA BRANCA, 35 X 50CM OU EQUIVALENTE - FORNECIMENTO E INSTALAÇÃO. AF_01/2020</v>
          </cell>
          <cell r="E350" t="str">
            <v>und</v>
          </cell>
          <cell r="F350">
            <v>4</v>
          </cell>
          <cell r="G350">
            <v>117.52</v>
          </cell>
          <cell r="H350">
            <v>22.39</v>
          </cell>
          <cell r="I350">
            <v>139.91</v>
          </cell>
          <cell r="J350">
            <v>470.08</v>
          </cell>
          <cell r="K350">
            <v>89.56</v>
          </cell>
          <cell r="L350">
            <v>559.64</v>
          </cell>
        </row>
        <row r="351">
          <cell r="A351" t="str">
            <v xml:space="preserve"> 12.1.4</v>
          </cell>
          <cell r="B351">
            <v>86872</v>
          </cell>
          <cell r="C351" t="str">
            <v>SINAPI</v>
          </cell>
          <cell r="D351" t="str">
            <v>TANQUE DE LOUÇA BRANCA COM COLUNA, 30L OU EQUIVALENTE - FORNECIMENTO E INSTALAÇÃO. AF_01/2020</v>
          </cell>
          <cell r="E351" t="str">
            <v>und</v>
          </cell>
          <cell r="F351">
            <v>2</v>
          </cell>
          <cell r="G351">
            <v>661.59</v>
          </cell>
          <cell r="H351">
            <v>60.55</v>
          </cell>
          <cell r="I351">
            <v>722.14</v>
          </cell>
          <cell r="J351">
            <v>1323.18</v>
          </cell>
          <cell r="K351">
            <v>121.1</v>
          </cell>
          <cell r="L351">
            <v>1444.28</v>
          </cell>
        </row>
        <row r="352">
          <cell r="A352" t="str">
            <v xml:space="preserve"> 12.2 </v>
          </cell>
          <cell r="D352" t="str">
            <v>METAIS</v>
          </cell>
          <cell r="L352">
            <v>19178.21</v>
          </cell>
        </row>
        <row r="353">
          <cell r="A353" t="str">
            <v xml:space="preserve"> 12.2.1 </v>
          </cell>
          <cell r="B353">
            <v>86900</v>
          </cell>
          <cell r="C353" t="str">
            <v>SINAPI</v>
          </cell>
          <cell r="D353" t="str">
            <v>CUBA DE EMBUTIR RETANGULAR DE AÇO INOXIDÁVEL, 46 X 30 X 12 CM - FORNECIMENTO E INSTALAÇÃO. AF_01/2020</v>
          </cell>
          <cell r="E353" t="str">
            <v>und</v>
          </cell>
          <cell r="F353">
            <v>1</v>
          </cell>
          <cell r="G353">
            <v>187.01</v>
          </cell>
          <cell r="H353">
            <v>12.63</v>
          </cell>
          <cell r="I353">
            <v>199.64</v>
          </cell>
          <cell r="J353">
            <v>187.01</v>
          </cell>
          <cell r="K353">
            <v>12.63</v>
          </cell>
          <cell r="L353">
            <v>199.64</v>
          </cell>
        </row>
        <row r="354">
          <cell r="A354" t="str">
            <v xml:space="preserve"> 12.2.2 </v>
          </cell>
          <cell r="B354" t="str">
            <v xml:space="preserve"> COMP.202 </v>
          </cell>
          <cell r="C354" t="str">
            <v>Próprio</v>
          </cell>
          <cell r="D354" t="str">
            <v>TORNEIRA CROMADA DE MESA PARA LAVATORIO TEMPORIZADA PRESSAO BICA BAIXA - FORNECIMENTO E INSTALAÇÃO</v>
          </cell>
          <cell r="E354" t="str">
            <v>und</v>
          </cell>
          <cell r="F354">
            <v>20</v>
          </cell>
          <cell r="G354">
            <v>213.18</v>
          </cell>
          <cell r="H354">
            <v>3.23</v>
          </cell>
          <cell r="I354">
            <v>216.41</v>
          </cell>
          <cell r="J354">
            <v>4263.6000000000004</v>
          </cell>
          <cell r="K354">
            <v>64.599999999999994</v>
          </cell>
          <cell r="L354">
            <v>4328.2</v>
          </cell>
        </row>
        <row r="355">
          <cell r="A355" t="str">
            <v xml:space="preserve"> 12.2.3</v>
          </cell>
          <cell r="B355">
            <v>86909</v>
          </cell>
          <cell r="C355" t="str">
            <v>SINAPI</v>
          </cell>
          <cell r="D355" t="str">
            <v>TORNEIRA CROMADA TUBO MÓVEL, DE MESA, 1/2" OU 3/4", PARA PIA DE COZINHA, PADRÃO ALTO - FORNECIMENTO E INSTALAÇÃO. AF_01/2020</v>
          </cell>
          <cell r="E355" t="str">
            <v>und</v>
          </cell>
          <cell r="F355">
            <v>10</v>
          </cell>
          <cell r="G355">
            <v>180.71</v>
          </cell>
          <cell r="H355">
            <v>5.43</v>
          </cell>
          <cell r="I355">
            <v>186.14</v>
          </cell>
          <cell r="J355">
            <v>1807.1</v>
          </cell>
          <cell r="K355">
            <v>54.3</v>
          </cell>
          <cell r="L355">
            <v>1861.4</v>
          </cell>
        </row>
        <row r="356">
          <cell r="A356" t="str">
            <v xml:space="preserve"> 12.2.4</v>
          </cell>
          <cell r="B356">
            <v>86914</v>
          </cell>
          <cell r="C356" t="str">
            <v>SINAPI</v>
          </cell>
          <cell r="D356" t="str">
            <v>TORNEIRA CROMADA 1/2" OU 3/4" PARA TANQUE, PADRÃO MÉDIO - FORNECIMENTO E INSTALAÇÃO. AF_01/2020</v>
          </cell>
          <cell r="E356" t="str">
            <v>und</v>
          </cell>
          <cell r="F356">
            <v>2</v>
          </cell>
          <cell r="G356">
            <v>135.63</v>
          </cell>
          <cell r="H356">
            <v>4.97</v>
          </cell>
          <cell r="I356">
            <v>140.6</v>
          </cell>
          <cell r="J356">
            <v>271.26</v>
          </cell>
          <cell r="K356">
            <v>9.94</v>
          </cell>
          <cell r="L356">
            <v>281.2</v>
          </cell>
        </row>
        <row r="357">
          <cell r="A357" t="str">
            <v xml:space="preserve"> 12.2.5</v>
          </cell>
          <cell r="B357" t="str">
            <v xml:space="preserve"> COMP.2154 </v>
          </cell>
          <cell r="C357" t="str">
            <v>Próprio</v>
          </cell>
          <cell r="D357" t="str">
            <v>MISTURADOR DE PAREDE BICA ALTA MÓVEL ACABAMENTO CROMADO - FORNECIMENTO E INSTALAÇÃO</v>
          </cell>
          <cell r="E357" t="str">
            <v>und</v>
          </cell>
          <cell r="F357">
            <v>11</v>
          </cell>
          <cell r="G357">
            <v>1131.5899999999999</v>
          </cell>
          <cell r="H357">
            <v>5.48</v>
          </cell>
          <cell r="I357">
            <v>1137.07</v>
          </cell>
          <cell r="J357">
            <v>12447.49</v>
          </cell>
          <cell r="K357">
            <v>60.28</v>
          </cell>
          <cell r="L357">
            <v>12507.77</v>
          </cell>
        </row>
        <row r="358">
          <cell r="A358" t="str">
            <v xml:space="preserve"> 12.3 </v>
          </cell>
          <cell r="D358" t="str">
            <v>ACESSÓRIOS</v>
          </cell>
          <cell r="L358">
            <v>12585.439999999999</v>
          </cell>
        </row>
        <row r="359">
          <cell r="A359" t="str">
            <v xml:space="preserve"> 12.3.1 </v>
          </cell>
          <cell r="B359">
            <v>100849</v>
          </cell>
          <cell r="C359" t="str">
            <v>SINAPI</v>
          </cell>
          <cell r="D359" t="str">
            <v>ASSENTO SANITÁRIO CONVENCIONAL - FORNECIMENTO E INSTALACAO. AF_01/2020</v>
          </cell>
          <cell r="E359" t="str">
            <v>und</v>
          </cell>
          <cell r="F359">
            <v>4</v>
          </cell>
          <cell r="G359">
            <v>43.97</v>
          </cell>
          <cell r="H359">
            <v>5.01</v>
          </cell>
          <cell r="I359">
            <v>48.98</v>
          </cell>
          <cell r="J359">
            <v>175.88</v>
          </cell>
          <cell r="K359">
            <v>20.04</v>
          </cell>
          <cell r="L359">
            <v>195.92</v>
          </cell>
        </row>
        <row r="360">
          <cell r="A360" t="str">
            <v xml:space="preserve"> 12.3.2 </v>
          </cell>
          <cell r="B360" t="str">
            <v xml:space="preserve"> COMP.490 </v>
          </cell>
          <cell r="C360" t="str">
            <v>Próprio</v>
          </cell>
          <cell r="D360" t="str">
            <v>PAPELEIRA PARA PAPEL HIGIÊNICO TIPO ROLÃO</v>
          </cell>
          <cell r="E360" t="str">
            <v>und</v>
          </cell>
          <cell r="F360">
            <v>4</v>
          </cell>
          <cell r="G360">
            <v>60.54</v>
          </cell>
          <cell r="H360">
            <v>27.02</v>
          </cell>
          <cell r="I360">
            <v>87.56</v>
          </cell>
          <cell r="J360">
            <v>242.16</v>
          </cell>
          <cell r="K360">
            <v>108.08</v>
          </cell>
          <cell r="L360">
            <v>350.24</v>
          </cell>
        </row>
        <row r="361">
          <cell r="A361" t="str">
            <v xml:space="preserve"> 12.3.3 </v>
          </cell>
          <cell r="B361" t="str">
            <v xml:space="preserve"> COMP.203 </v>
          </cell>
          <cell r="C361" t="str">
            <v>Próprio</v>
          </cell>
          <cell r="D361" t="str">
            <v>TOALHEIRO PLASTICO TIPO DISPENSER PARA PAPEL TOALHA INTERFOLHADO - FORNECIMENTO E INSTALAÇÃO</v>
          </cell>
          <cell r="E361" t="str">
            <v>und</v>
          </cell>
          <cell r="F361">
            <v>13</v>
          </cell>
          <cell r="G361">
            <v>57.66</v>
          </cell>
          <cell r="H361">
            <v>4.76</v>
          </cell>
          <cell r="I361">
            <v>62.42</v>
          </cell>
          <cell r="J361">
            <v>749.58</v>
          </cell>
          <cell r="K361">
            <v>61.88</v>
          </cell>
          <cell r="L361">
            <v>811.46</v>
          </cell>
        </row>
        <row r="362">
          <cell r="A362" t="str">
            <v xml:space="preserve"> 12.3.4 </v>
          </cell>
          <cell r="B362">
            <v>95547</v>
          </cell>
          <cell r="C362" t="str">
            <v>SINAPI</v>
          </cell>
          <cell r="D362" t="str">
            <v>SABONETEIRA PLASTICA TIPO DISPENSER PARA SABONETE LIQUIDO COM RESERVATORIO 800 A 1500 ML, INCLUSO FIXAÇÃO. AF_01/2020</v>
          </cell>
          <cell r="E362" t="str">
            <v>und</v>
          </cell>
          <cell r="F362">
            <v>13</v>
          </cell>
          <cell r="G362">
            <v>56.24</v>
          </cell>
          <cell r="H362">
            <v>10.31</v>
          </cell>
          <cell r="I362">
            <v>66.55</v>
          </cell>
          <cell r="J362">
            <v>731.12</v>
          </cell>
          <cell r="K362">
            <v>134.03</v>
          </cell>
          <cell r="L362">
            <v>865.15</v>
          </cell>
        </row>
        <row r="363">
          <cell r="A363" t="str">
            <v xml:space="preserve"> 12.3.5</v>
          </cell>
          <cell r="B363">
            <v>86886</v>
          </cell>
          <cell r="C363" t="str">
            <v>SINAPI</v>
          </cell>
          <cell r="D363" t="str">
            <v>ENGATE FLEXÍVEL EM INOX, 1/2  X 30CM - FORNECIMENTO E INSTALAÇÃO. AF_01/2020</v>
          </cell>
          <cell r="E363" t="str">
            <v>und</v>
          </cell>
          <cell r="F363">
            <v>26</v>
          </cell>
          <cell r="G363">
            <v>48.63</v>
          </cell>
          <cell r="H363">
            <v>4.97</v>
          </cell>
          <cell r="I363">
            <v>53.6</v>
          </cell>
          <cell r="J363">
            <v>1264.3800000000001</v>
          </cell>
          <cell r="K363">
            <v>129.22</v>
          </cell>
          <cell r="L363">
            <v>1393.6</v>
          </cell>
        </row>
        <row r="364">
          <cell r="A364" t="str">
            <v xml:space="preserve"> 12.3.6</v>
          </cell>
          <cell r="B364">
            <v>86881</v>
          </cell>
          <cell r="C364" t="str">
            <v>SINAPI</v>
          </cell>
          <cell r="D364" t="str">
            <v>SIFÃO DO TIPO GARRAFA EM METAL CROMADO 1 X 1.1/2" - FORNECIMENTO E INSTALAÇÃO. AF_01/2020</v>
          </cell>
          <cell r="E364" t="str">
            <v>und</v>
          </cell>
          <cell r="F364">
            <v>27</v>
          </cell>
          <cell r="G364">
            <v>209.95</v>
          </cell>
          <cell r="H364">
            <v>8.91</v>
          </cell>
          <cell r="I364">
            <v>218.86</v>
          </cell>
          <cell r="J364">
            <v>5668.65</v>
          </cell>
          <cell r="K364">
            <v>240.57</v>
          </cell>
          <cell r="L364">
            <v>5909.22</v>
          </cell>
        </row>
        <row r="365">
          <cell r="A365" t="str">
            <v xml:space="preserve"> 12.3.7</v>
          </cell>
          <cell r="B365">
            <v>100860</v>
          </cell>
          <cell r="C365" t="str">
            <v>SINAPI</v>
          </cell>
          <cell r="D365" t="str">
            <v>CHUVEIRO ELÉTRICO COMUM CORPO PLÁSTICO, TIPO DUCHA - FORNECIMENTO E INSTALAÇÃO. AF_01/2020</v>
          </cell>
          <cell r="E365" t="str">
            <v>und</v>
          </cell>
          <cell r="F365">
            <v>2</v>
          </cell>
          <cell r="G365">
            <v>87.72</v>
          </cell>
          <cell r="H365">
            <v>14.56</v>
          </cell>
          <cell r="I365">
            <v>102.28</v>
          </cell>
          <cell r="J365">
            <v>175.44</v>
          </cell>
          <cell r="K365">
            <v>29.12</v>
          </cell>
          <cell r="L365">
            <v>204.56</v>
          </cell>
        </row>
        <row r="366">
          <cell r="A366" t="str">
            <v xml:space="preserve"> 12.3.8</v>
          </cell>
          <cell r="B366">
            <v>86877</v>
          </cell>
          <cell r="C366" t="str">
            <v>SINAPI</v>
          </cell>
          <cell r="D366" t="str">
            <v>VÁLVULA EM METAL CROMADO 1.1/2" X 1.1/2" PARA TANQUE OU LAVATÓRIO, COM OU SEM LADRÃO - FORNECIMENTO E INSTALAÇÃO. AF_01/2020</v>
          </cell>
          <cell r="E366" t="str">
            <v>und</v>
          </cell>
          <cell r="F366">
            <v>14</v>
          </cell>
          <cell r="G366">
            <v>66.650000000000006</v>
          </cell>
          <cell r="H366">
            <v>5.67</v>
          </cell>
          <cell r="I366">
            <v>72.319999999999993</v>
          </cell>
          <cell r="J366">
            <v>933.1</v>
          </cell>
          <cell r="K366">
            <v>79.38</v>
          </cell>
          <cell r="L366">
            <v>1012.48</v>
          </cell>
        </row>
        <row r="367">
          <cell r="A367" t="str">
            <v xml:space="preserve"> 12.3.9</v>
          </cell>
          <cell r="B367">
            <v>86878</v>
          </cell>
          <cell r="C367" t="str">
            <v>SINAPI</v>
          </cell>
          <cell r="D367" t="str">
            <v>VÁLVULA EM METAL CROMADO TIPO AMERICANA 3.1/2" X 1.1/2" PARA PIA - FORNECIMENTO E INSTALAÇÃO. AF_01/2020</v>
          </cell>
          <cell r="E367" t="str">
            <v>und</v>
          </cell>
          <cell r="F367">
            <v>13</v>
          </cell>
          <cell r="G367">
            <v>72.260000000000005</v>
          </cell>
          <cell r="H367">
            <v>5.67</v>
          </cell>
          <cell r="I367">
            <v>77.930000000000007</v>
          </cell>
          <cell r="J367">
            <v>939.38</v>
          </cell>
          <cell r="K367">
            <v>73.709999999999994</v>
          </cell>
          <cell r="L367">
            <v>1013.09</v>
          </cell>
        </row>
        <row r="368">
          <cell r="A368" t="str">
            <v xml:space="preserve"> 12.3.10</v>
          </cell>
          <cell r="B368" t="str">
            <v xml:space="preserve"> COMP.1496 </v>
          </cell>
          <cell r="C368" t="str">
            <v>Próprio</v>
          </cell>
          <cell r="D368" t="str">
            <v>ESPELHO CRISTAL, ESPESSURA 4MM, COM PARAFUSOS DE FIXACAO, SEM MOLDURA</v>
          </cell>
          <cell r="E368" t="str">
            <v>m²</v>
          </cell>
          <cell r="F368">
            <v>1.92</v>
          </cell>
          <cell r="G368">
            <v>382.61</v>
          </cell>
          <cell r="H368">
            <v>49.54</v>
          </cell>
          <cell r="I368">
            <v>432.15</v>
          </cell>
          <cell r="J368">
            <v>734.61</v>
          </cell>
          <cell r="K368">
            <v>95.11</v>
          </cell>
          <cell r="L368">
            <v>829.72</v>
          </cell>
        </row>
        <row r="369">
          <cell r="A369" t="str">
            <v xml:space="preserve"> 12.4 </v>
          </cell>
          <cell r="D369" t="str">
            <v>BANCADAS</v>
          </cell>
          <cell r="L369">
            <v>1594.85</v>
          </cell>
        </row>
        <row r="370">
          <cell r="A370" t="str">
            <v xml:space="preserve"> 12.4.1 </v>
          </cell>
          <cell r="B370" t="str">
            <v xml:space="preserve"> COMP.468 </v>
          </cell>
          <cell r="C370" t="str">
            <v>Próprio</v>
          </cell>
          <cell r="D370" t="str">
            <v>BANCADA DE GRANITO CINZA ANDORINHA POLIDO PARA CUBAS EM LOUÇA OU INÓX- FORNECIMENTO E INSTALAÇÃO.</v>
          </cell>
          <cell r="E370" t="str">
            <v>m²</v>
          </cell>
          <cell r="F370">
            <v>1.88</v>
          </cell>
          <cell r="G370">
            <v>714.64</v>
          </cell>
          <cell r="H370">
            <v>48.84</v>
          </cell>
          <cell r="I370">
            <v>763.48</v>
          </cell>
          <cell r="J370">
            <v>1343.52</v>
          </cell>
          <cell r="K370">
            <v>91.81</v>
          </cell>
          <cell r="L370">
            <v>1435.33</v>
          </cell>
        </row>
        <row r="371">
          <cell r="A371" t="str">
            <v xml:space="preserve"> 12.4.2 </v>
          </cell>
          <cell r="B371">
            <v>100862</v>
          </cell>
          <cell r="C371" t="str">
            <v>SINAPI</v>
          </cell>
          <cell r="D371" t="str">
            <v>SUPORTE MÃO FRANCESA EM ACO, ABAS IGUAIS 40 CM, CAPACIDADE MINIMA 70 KG, BRANCO - FORNECIMENTO E INSTALAÇÃO. AF_01/2020</v>
          </cell>
          <cell r="E371" t="str">
            <v>und</v>
          </cell>
          <cell r="F371">
            <v>4</v>
          </cell>
          <cell r="G371">
            <v>24.41</v>
          </cell>
          <cell r="H371">
            <v>15.47</v>
          </cell>
          <cell r="I371">
            <v>39.880000000000003</v>
          </cell>
          <cell r="J371">
            <v>97.64</v>
          </cell>
          <cell r="K371">
            <v>61.88</v>
          </cell>
          <cell r="L371">
            <v>159.52000000000001</v>
          </cell>
        </row>
        <row r="372">
          <cell r="D372" t="str">
            <v>TOTAIS</v>
          </cell>
          <cell r="E372" t="str">
            <v/>
          </cell>
          <cell r="J372">
            <v>38506.79</v>
          </cell>
          <cell r="K372">
            <v>2115.27</v>
          </cell>
        </row>
        <row r="373">
          <cell r="D373" t="str">
            <v/>
          </cell>
          <cell r="E373" t="str">
            <v/>
          </cell>
          <cell r="K373">
            <v>40622.06</v>
          </cell>
        </row>
        <row r="374">
          <cell r="A374">
            <v>13</v>
          </cell>
          <cell r="D374" t="str">
            <v>INSTALAÇÕES ELÉTRICAS</v>
          </cell>
          <cell r="L374">
            <v>192423.71000000002</v>
          </cell>
        </row>
        <row r="375">
          <cell r="A375" t="str">
            <v xml:space="preserve"> 13.1 </v>
          </cell>
          <cell r="D375" t="str">
            <v>ELÉTRICA</v>
          </cell>
          <cell r="L375">
            <v>192423.71000000002</v>
          </cell>
        </row>
        <row r="376">
          <cell r="A376" t="str">
            <v xml:space="preserve"> 13.1.1 </v>
          </cell>
          <cell r="B376" t="str">
            <v xml:space="preserve"> 91924 </v>
          </cell>
          <cell r="C376" t="str">
            <v>SINAPI</v>
          </cell>
          <cell r="D376" t="str">
            <v>CABO DE COBRE FLEXÍVEL ISOLADO, 1,5 MM², ANTI-CHAMA 450/750 V, PARA CIRCUITOS TERMINAIS - FORNECIMENTO E INSTALAÇÃO. AF_03/2023</v>
          </cell>
          <cell r="E376" t="str">
            <v>m</v>
          </cell>
          <cell r="F376">
            <v>994.2</v>
          </cell>
          <cell r="G376">
            <v>2.1</v>
          </cell>
          <cell r="H376">
            <v>1.27</v>
          </cell>
          <cell r="I376">
            <v>3.37</v>
          </cell>
          <cell r="J376">
            <v>2087.8200000000002</v>
          </cell>
          <cell r="K376">
            <v>1262.6300000000001</v>
          </cell>
          <cell r="L376">
            <v>3350.45</v>
          </cell>
        </row>
        <row r="377">
          <cell r="A377" t="str">
            <v xml:space="preserve"> 13.1.2</v>
          </cell>
          <cell r="B377" t="str">
            <v xml:space="preserve"> 91926 </v>
          </cell>
          <cell r="C377" t="str">
            <v>SINAPI</v>
          </cell>
          <cell r="D377" t="str">
            <v>CABO DE COBRE FLEXÍVEL ISOLADO, 2,5 MM², ANTI-CHAMA 450/750 V, PARA CIRCUITOS TERMINAIS - FORNECIMENTO E INSTALAÇÃO. AF_03/2023</v>
          </cell>
          <cell r="E377" t="str">
            <v>m</v>
          </cell>
          <cell r="F377">
            <v>2596.1999999999998</v>
          </cell>
          <cell r="G377">
            <v>3.26</v>
          </cell>
          <cell r="H377">
            <v>1.61</v>
          </cell>
          <cell r="I377">
            <v>4.87</v>
          </cell>
          <cell r="J377">
            <v>8463.61</v>
          </cell>
          <cell r="K377">
            <v>4179.88</v>
          </cell>
          <cell r="L377">
            <v>12643.49</v>
          </cell>
        </row>
        <row r="378">
          <cell r="A378" t="str">
            <v xml:space="preserve"> 13.1.3</v>
          </cell>
          <cell r="B378" t="str">
            <v xml:space="preserve"> 91928 </v>
          </cell>
          <cell r="C378" t="str">
            <v>SINAPI</v>
          </cell>
          <cell r="D378" t="str">
            <v>CABO DE COBRE FLEXÍVEL ISOLADO, 4 MM², ANTI-CHAMA 450/750 V, PARA CIRCUITOS TERMINAIS - FORNECIMENTO E INSTALAÇÃO. AF_03/2024</v>
          </cell>
          <cell r="E378" t="str">
            <v>m</v>
          </cell>
          <cell r="F378">
            <v>654</v>
          </cell>
          <cell r="G378">
            <v>5.33</v>
          </cell>
          <cell r="H378">
            <v>2.16</v>
          </cell>
          <cell r="I378">
            <v>7.49</v>
          </cell>
          <cell r="J378">
            <v>3485.82</v>
          </cell>
          <cell r="K378">
            <v>1412.64</v>
          </cell>
          <cell r="L378">
            <v>4898.46</v>
          </cell>
        </row>
        <row r="379">
          <cell r="A379" t="str">
            <v xml:space="preserve"> 13.1.4</v>
          </cell>
          <cell r="B379" t="str">
            <v xml:space="preserve"> 91929 </v>
          </cell>
          <cell r="C379" t="str">
            <v>SINAPI</v>
          </cell>
          <cell r="D379" t="str">
            <v>CABO DE COBRE FLEXÍVEL ISOLADO, 4 MM², ANTI-CHAMA 0,6/1,0 KV, PARA CIRCUITOS TERMINAIS - FORNECIMENTO E INSTALAÇÃO. AF_03/2023</v>
          </cell>
          <cell r="E379" t="str">
            <v>m</v>
          </cell>
          <cell r="F379">
            <v>247.1</v>
          </cell>
          <cell r="G379">
            <v>5.81</v>
          </cell>
          <cell r="H379">
            <v>2.16</v>
          </cell>
          <cell r="I379">
            <v>7.97</v>
          </cell>
          <cell r="J379">
            <v>1435.65</v>
          </cell>
          <cell r="K379">
            <v>533.73</v>
          </cell>
          <cell r="L379">
            <v>1969.38</v>
          </cell>
        </row>
        <row r="380">
          <cell r="A380" t="str">
            <v xml:space="preserve"> 13.1.5</v>
          </cell>
          <cell r="B380" t="str">
            <v xml:space="preserve"> 91930 </v>
          </cell>
          <cell r="C380" t="str">
            <v>SINAPI</v>
          </cell>
          <cell r="D380" t="str">
            <v>CABO DE COBRE FLEXÍVEL ISOLADO, 6 MM², ANTI-CHAMA 450/750 V, PARA CIRCUITOS TERMINAIS - FORNECIMENTO E INSTALAÇÃO. AF_03/2023</v>
          </cell>
          <cell r="E380" t="str">
            <v>m</v>
          </cell>
          <cell r="F380">
            <v>50.4</v>
          </cell>
          <cell r="G380">
            <v>7.61</v>
          </cell>
          <cell r="H380">
            <v>2.83</v>
          </cell>
          <cell r="I380">
            <v>10.44</v>
          </cell>
          <cell r="J380">
            <v>383.54</v>
          </cell>
          <cell r="K380">
            <v>142.63</v>
          </cell>
          <cell r="L380">
            <v>526.16999999999996</v>
          </cell>
        </row>
        <row r="381">
          <cell r="A381" t="str">
            <v xml:space="preserve"> 13.1.6</v>
          </cell>
          <cell r="B381" t="str">
            <v xml:space="preserve"> 91932 </v>
          </cell>
          <cell r="C381" t="str">
            <v>SINAPI</v>
          </cell>
          <cell r="D381" t="str">
            <v>CABO DE COBRE FLEXÍVEL ISOLADO, 10 MM², ANTI-CHAMA 450/750 V, PARA CIRCUITOS TERMINAIS - FORNECIMENTO E INSTALAÇÃO. AF_03/2023</v>
          </cell>
          <cell r="E381" t="str">
            <v>m</v>
          </cell>
          <cell r="F381">
            <v>118.7</v>
          </cell>
          <cell r="G381">
            <v>14.33</v>
          </cell>
          <cell r="H381">
            <v>4.22</v>
          </cell>
          <cell r="I381">
            <v>18.55</v>
          </cell>
          <cell r="J381">
            <v>1700.97</v>
          </cell>
          <cell r="K381">
            <v>500.91</v>
          </cell>
          <cell r="L381">
            <v>2201.88</v>
          </cell>
        </row>
        <row r="382">
          <cell r="A382" t="str">
            <v xml:space="preserve"> 13.1.7</v>
          </cell>
          <cell r="B382" t="str">
            <v xml:space="preserve"> 91933 </v>
          </cell>
          <cell r="C382" t="str">
            <v>SINAPI</v>
          </cell>
          <cell r="D382" t="str">
            <v>CABO DE COBRE FLEXÍVEL ISOLADO, 10 MM², ANTI-CHAMA 0,6/1,0 KV, PARA CIRCUITOS TERMINAIS - FORNECIMENTO E INSTALAÇÃO. AF_03/2023</v>
          </cell>
          <cell r="E382" t="str">
            <v>m</v>
          </cell>
          <cell r="F382">
            <v>204.4</v>
          </cell>
          <cell r="G382">
            <v>13.7</v>
          </cell>
          <cell r="H382">
            <v>4.22</v>
          </cell>
          <cell r="I382">
            <v>17.920000000000002</v>
          </cell>
          <cell r="J382">
            <v>2800.28</v>
          </cell>
          <cell r="K382">
            <v>862.56</v>
          </cell>
          <cell r="L382">
            <v>3662.84</v>
          </cell>
        </row>
        <row r="383">
          <cell r="A383" t="str">
            <v xml:space="preserve"> 13.1.8</v>
          </cell>
          <cell r="B383" t="str">
            <v xml:space="preserve"> 91935 </v>
          </cell>
          <cell r="C383" t="str">
            <v>SINAPI</v>
          </cell>
          <cell r="D383" t="str">
            <v>CABO DE COBRE FLEXÍVEL ISOLADO, 16 MM², ANTI-CHAMA 0,6/1,0 KV, PARA CIRCUITOS TERMINAIS - FORNECIMENTO E INSTALAÇÃO. AF_03/2023</v>
          </cell>
          <cell r="E383" t="str">
            <v>m</v>
          </cell>
          <cell r="F383">
            <v>29.4</v>
          </cell>
          <cell r="G383">
            <v>21.72</v>
          </cell>
          <cell r="H383">
            <v>6.34</v>
          </cell>
          <cell r="I383">
            <v>28.06</v>
          </cell>
          <cell r="J383">
            <v>638.55999999999995</v>
          </cell>
          <cell r="K383">
            <v>186.39</v>
          </cell>
          <cell r="L383">
            <v>824.95</v>
          </cell>
        </row>
        <row r="384">
          <cell r="A384" t="str">
            <v xml:space="preserve"> 13.1.9</v>
          </cell>
          <cell r="B384" t="str">
            <v xml:space="preserve"> 101889 </v>
          </cell>
          <cell r="C384" t="str">
            <v>SINAPI</v>
          </cell>
          <cell r="D384" t="str">
            <v>CABO DE COBRE ISOLADO, 25 MM², ANTI-CHAMA 0,6/1 KV, INSTALADO EM ELETROCALHA OU PERFILADO - FORNECIMENTO E INSTALAÇÃO. AF_10/2020</v>
          </cell>
          <cell r="E384" t="str">
            <v>m</v>
          </cell>
          <cell r="F384">
            <v>131.9</v>
          </cell>
          <cell r="G384">
            <v>26.69</v>
          </cell>
          <cell r="H384">
            <v>0.65</v>
          </cell>
          <cell r="I384">
            <v>27.34</v>
          </cell>
          <cell r="J384">
            <v>3520.41</v>
          </cell>
          <cell r="K384">
            <v>85.73</v>
          </cell>
          <cell r="L384">
            <v>3606.14</v>
          </cell>
        </row>
        <row r="385">
          <cell r="A385" t="str">
            <v xml:space="preserve"> 13.1.10</v>
          </cell>
          <cell r="B385" t="str">
            <v xml:space="preserve"> 92988 </v>
          </cell>
          <cell r="C385" t="str">
            <v>SINAPI</v>
          </cell>
          <cell r="D385" t="str">
            <v>CABO DE COBRE FLEXÍVEL ISOLADO, 50 MM², ANTI-CHAMA 0,6/1,0 KV, PARA REDE ENTERRADA DE DISTRIBUIÇÃO DE ENERGIA ELÉTRICA - FORNECIMENTO E INSTALAÇÃO. AF_12/2021</v>
          </cell>
          <cell r="E385" t="str">
            <v>m</v>
          </cell>
          <cell r="F385">
            <v>167.6</v>
          </cell>
          <cell r="G385">
            <v>55.62</v>
          </cell>
          <cell r="H385">
            <v>4.5999999999999996</v>
          </cell>
          <cell r="I385">
            <v>60.22</v>
          </cell>
          <cell r="J385">
            <v>9321.91</v>
          </cell>
          <cell r="K385">
            <v>770.96</v>
          </cell>
          <cell r="L385">
            <v>10092.870000000001</v>
          </cell>
        </row>
        <row r="386">
          <cell r="A386" t="str">
            <v xml:space="preserve"> 13.1.11</v>
          </cell>
          <cell r="B386" t="str">
            <v xml:space="preserve"> 92992 </v>
          </cell>
          <cell r="C386" t="str">
            <v>SINAPI</v>
          </cell>
          <cell r="D386" t="str">
            <v>CABO DE COBRE FLEXÍVEL ISOLADO, 95 MM², ANTI-CHAMA 0,6/1,0 KV, PARA REDE ENTERRADA DE DISTRIBUIÇÃO DE ENERGIA ELÉTRICA - FORNECIMENTO E INSTALAÇÃO. AF_12/2021</v>
          </cell>
          <cell r="E386" t="str">
            <v>m</v>
          </cell>
          <cell r="F386">
            <v>440</v>
          </cell>
          <cell r="G386">
            <v>100.74</v>
          </cell>
          <cell r="H386">
            <v>6.83</v>
          </cell>
          <cell r="I386">
            <v>107.57</v>
          </cell>
          <cell r="J386">
            <v>44325.599999999999</v>
          </cell>
          <cell r="K386">
            <v>3005.2</v>
          </cell>
          <cell r="L386">
            <v>47330.8</v>
          </cell>
        </row>
        <row r="387">
          <cell r="A387" t="str">
            <v xml:space="preserve"> 13.1.12</v>
          </cell>
          <cell r="B387" t="str">
            <v xml:space="preserve"> 93653 </v>
          </cell>
          <cell r="C387" t="str">
            <v>SINAPI</v>
          </cell>
          <cell r="D387" t="str">
            <v>DISJUNTOR MONOPOLAR TIPO DIN, CORRENTE NOMINAL DE 10A - FORNECIMENTO E INSTALAÇÃO. AF_10/2020</v>
          </cell>
          <cell r="E387" t="str">
            <v>und</v>
          </cell>
          <cell r="F387">
            <v>5</v>
          </cell>
          <cell r="G387">
            <v>9.6199999999999992</v>
          </cell>
          <cell r="H387">
            <v>1.95</v>
          </cell>
          <cell r="I387">
            <v>11.57</v>
          </cell>
          <cell r="J387">
            <v>48.1</v>
          </cell>
          <cell r="K387">
            <v>9.75</v>
          </cell>
          <cell r="L387">
            <v>57.85</v>
          </cell>
        </row>
        <row r="388">
          <cell r="A388" t="str">
            <v xml:space="preserve"> 13.1.13</v>
          </cell>
          <cell r="B388" t="str">
            <v xml:space="preserve"> 93654 </v>
          </cell>
          <cell r="C388" t="str">
            <v>SINAPI</v>
          </cell>
          <cell r="D388" t="str">
            <v>DISJUNTOR MONOPOLAR TIPO DIN, CORRENTE NOMINAL DE 16A - FORNECIMENTO E INSTALAÇÃO. AF_10/2020</v>
          </cell>
          <cell r="E388" t="str">
            <v>und</v>
          </cell>
          <cell r="F388">
            <v>31</v>
          </cell>
          <cell r="G388">
            <v>9.7200000000000006</v>
          </cell>
          <cell r="H388">
            <v>2.64</v>
          </cell>
          <cell r="I388">
            <v>12.36</v>
          </cell>
          <cell r="J388">
            <v>301.32</v>
          </cell>
          <cell r="K388">
            <v>81.84</v>
          </cell>
          <cell r="L388">
            <v>383.16</v>
          </cell>
        </row>
        <row r="389">
          <cell r="A389" t="str">
            <v xml:space="preserve"> 13.1.14</v>
          </cell>
          <cell r="B389" t="str">
            <v xml:space="preserve"> 93655 </v>
          </cell>
          <cell r="C389" t="str">
            <v>SINAPI</v>
          </cell>
          <cell r="D389" t="str">
            <v>DISJUNTOR MONOPOLAR TIPO DIN, CORRENTE NOMINAL DE 20A - FORNECIMENTO E INSTALAÇÃO. AF_10/2020</v>
          </cell>
          <cell r="E389" t="str">
            <v>und</v>
          </cell>
          <cell r="F389">
            <v>5</v>
          </cell>
          <cell r="G389">
            <v>10.16</v>
          </cell>
          <cell r="H389">
            <v>3.68</v>
          </cell>
          <cell r="I389">
            <v>13.84</v>
          </cell>
          <cell r="J389">
            <v>50.8</v>
          </cell>
          <cell r="K389">
            <v>18.399999999999999</v>
          </cell>
          <cell r="L389">
            <v>69.2</v>
          </cell>
        </row>
        <row r="390">
          <cell r="A390" t="str">
            <v xml:space="preserve"> 13.1.15</v>
          </cell>
          <cell r="B390" t="str">
            <v xml:space="preserve"> 93656 </v>
          </cell>
          <cell r="C390" t="str">
            <v>SINAPI</v>
          </cell>
          <cell r="D390" t="str">
            <v>DISJUNTOR MONOPOLAR TIPO DIN, CORRENTE NOMINAL DE 25A - FORNECIMENTO E INSTALAÇÃO. AF_10/2020</v>
          </cell>
          <cell r="E390" t="str">
            <v>und</v>
          </cell>
          <cell r="F390">
            <v>2</v>
          </cell>
          <cell r="G390">
            <v>10.16</v>
          </cell>
          <cell r="H390">
            <v>3.68</v>
          </cell>
          <cell r="I390">
            <v>13.84</v>
          </cell>
          <cell r="J390">
            <v>20.32</v>
          </cell>
          <cell r="K390">
            <v>7.36</v>
          </cell>
          <cell r="L390">
            <v>27.68</v>
          </cell>
        </row>
        <row r="391">
          <cell r="A391" t="str">
            <v xml:space="preserve"> 13.1.16</v>
          </cell>
          <cell r="B391" t="str">
            <v xml:space="preserve"> 93658 </v>
          </cell>
          <cell r="C391" t="str">
            <v>SINAPI</v>
          </cell>
          <cell r="D391" t="str">
            <v>DISJUNTOR MONOPOLAR TIPO DIN, CORRENTE NOMINAL DE 40A - FORNECIMENTO E INSTALAÇÃO. AF_10/2020</v>
          </cell>
          <cell r="E391" t="str">
            <v>und</v>
          </cell>
          <cell r="F391">
            <v>2</v>
          </cell>
          <cell r="G391">
            <v>15.17</v>
          </cell>
          <cell r="H391">
            <v>7.51</v>
          </cell>
          <cell r="I391">
            <v>22.68</v>
          </cell>
          <cell r="J391">
            <v>30.34</v>
          </cell>
          <cell r="K391">
            <v>15.02</v>
          </cell>
          <cell r="L391">
            <v>45.36</v>
          </cell>
        </row>
        <row r="392">
          <cell r="A392" t="str">
            <v xml:space="preserve"> 13.1.17</v>
          </cell>
          <cell r="B392" t="str">
            <v xml:space="preserve"> 93668 </v>
          </cell>
          <cell r="C392" t="str">
            <v>SINAPI</v>
          </cell>
          <cell r="D392" t="str">
            <v>DISJUNTOR TRIPOLAR TIPO DIN, CORRENTE NOMINAL DE 16A - FORNECIMENTO E INSTALAÇÃO. AF_10/2020</v>
          </cell>
          <cell r="E392" t="str">
            <v>und</v>
          </cell>
          <cell r="F392">
            <v>4</v>
          </cell>
          <cell r="G392">
            <v>63.05</v>
          </cell>
          <cell r="H392">
            <v>7.94</v>
          </cell>
          <cell r="I392">
            <v>70.989999999999995</v>
          </cell>
          <cell r="J392">
            <v>252.2</v>
          </cell>
          <cell r="K392">
            <v>31.76</v>
          </cell>
          <cell r="L392">
            <v>283.95999999999998</v>
          </cell>
        </row>
        <row r="393">
          <cell r="A393" t="str">
            <v xml:space="preserve"> 13.1.18</v>
          </cell>
          <cell r="B393" t="str">
            <v xml:space="preserve"> 93669 </v>
          </cell>
          <cell r="C393" t="str">
            <v>SINAPI</v>
          </cell>
          <cell r="D393" t="str">
            <v>DISJUNTOR TRIPOLAR TIPO DIN, CORRENTE NOMINAL DE 20A - FORNECIMENTO E INSTALAÇÃO. AF_10/2020</v>
          </cell>
          <cell r="E393" t="str">
            <v>und</v>
          </cell>
          <cell r="F393">
            <v>5</v>
          </cell>
          <cell r="G393">
            <v>64.349999999999994</v>
          </cell>
          <cell r="H393">
            <v>11.06</v>
          </cell>
          <cell r="I393">
            <v>75.41</v>
          </cell>
          <cell r="J393">
            <v>321.75</v>
          </cell>
          <cell r="K393">
            <v>55.3</v>
          </cell>
          <cell r="L393">
            <v>377.05</v>
          </cell>
        </row>
        <row r="394">
          <cell r="A394" t="str">
            <v xml:space="preserve"> 13.1.19</v>
          </cell>
          <cell r="B394" t="str">
            <v xml:space="preserve"> 93670 </v>
          </cell>
          <cell r="C394" t="str">
            <v>SINAPI</v>
          </cell>
          <cell r="D394" t="str">
            <v>DISJUNTOR TRIPOLAR TIPO DIN, CORRENTE NOMINAL DE 25A - FORNECIMENTO E INSTALAÇÃO. AF_10/2020</v>
          </cell>
          <cell r="E394" t="str">
            <v>und</v>
          </cell>
          <cell r="F394">
            <v>2</v>
          </cell>
          <cell r="G394">
            <v>64.349999999999994</v>
          </cell>
          <cell r="H394">
            <v>11.06</v>
          </cell>
          <cell r="I394">
            <v>75.41</v>
          </cell>
          <cell r="J394">
            <v>128.69999999999999</v>
          </cell>
          <cell r="K394">
            <v>22.12</v>
          </cell>
          <cell r="L394">
            <v>150.82</v>
          </cell>
        </row>
        <row r="395">
          <cell r="A395" t="str">
            <v xml:space="preserve"> 13.1.20</v>
          </cell>
          <cell r="B395" t="str">
            <v xml:space="preserve"> 93671 </v>
          </cell>
          <cell r="C395" t="str">
            <v>SINAPI</v>
          </cell>
          <cell r="D395" t="str">
            <v>DISJUNTOR TRIPOLAR TIPO DIN, CORRENTE NOMINAL DE 32A - FORNECIMENTO E INSTALAÇÃO. AF_10/2020</v>
          </cell>
          <cell r="E395" t="str">
            <v>und</v>
          </cell>
          <cell r="F395">
            <v>1</v>
          </cell>
          <cell r="G395">
            <v>65.67</v>
          </cell>
          <cell r="H395">
            <v>15.2</v>
          </cell>
          <cell r="I395">
            <v>80.87</v>
          </cell>
          <cell r="J395">
            <v>65.67</v>
          </cell>
          <cell r="K395">
            <v>15.2</v>
          </cell>
          <cell r="L395">
            <v>80.87</v>
          </cell>
        </row>
        <row r="396">
          <cell r="A396" t="str">
            <v xml:space="preserve"> 13.1.21</v>
          </cell>
          <cell r="B396" t="str">
            <v xml:space="preserve"> 93673 </v>
          </cell>
          <cell r="C396" t="str">
            <v>SINAPI</v>
          </cell>
          <cell r="D396" t="str">
            <v>DISJUNTOR TRIPOLAR TIPO DIN, CORRENTE NOMINAL DE 50A - FORNECIMENTO E INSTALAÇÃO. AF_10/2020</v>
          </cell>
          <cell r="E396" t="str">
            <v>und</v>
          </cell>
          <cell r="F396">
            <v>2</v>
          </cell>
          <cell r="G396">
            <v>69.38</v>
          </cell>
          <cell r="H396">
            <v>31.59</v>
          </cell>
          <cell r="I396">
            <v>100.97</v>
          </cell>
          <cell r="J396">
            <v>138.76</v>
          </cell>
          <cell r="K396">
            <v>63.18</v>
          </cell>
          <cell r="L396">
            <v>201.94</v>
          </cell>
        </row>
        <row r="397">
          <cell r="A397" t="str">
            <v xml:space="preserve"> 13.1.22</v>
          </cell>
          <cell r="B397" t="str">
            <v xml:space="preserve"> COMP.436 </v>
          </cell>
          <cell r="C397" t="str">
            <v>Próprio</v>
          </cell>
          <cell r="D397" t="str">
            <v>DISJUNTOR TRIPOLAR TIPO DIN, CORRENTE NOMINAL DE 80A - FORNECIMENTO E INSTALAÇÃO. AF_04/2016</v>
          </cell>
          <cell r="E397" t="str">
            <v>und</v>
          </cell>
          <cell r="F397">
            <v>3</v>
          </cell>
          <cell r="G397">
            <v>113.37</v>
          </cell>
          <cell r="H397">
            <v>31.61</v>
          </cell>
          <cell r="I397">
            <v>144.97999999999999</v>
          </cell>
          <cell r="J397">
            <v>340.11</v>
          </cell>
          <cell r="K397">
            <v>94.83</v>
          </cell>
          <cell r="L397">
            <v>434.94</v>
          </cell>
        </row>
        <row r="398">
          <cell r="A398" t="str">
            <v xml:space="preserve"> 13.1.23</v>
          </cell>
          <cell r="B398" t="str">
            <v xml:space="preserve"> COMP.1330 </v>
          </cell>
          <cell r="C398" t="str">
            <v>Próprio</v>
          </cell>
          <cell r="D398" t="str">
            <v>DISJUNTOR TERMOMAGNÉTICO TRIPOLAR , CORRENTE NOMINAL DE 160A - FORNECIMENTO E INSTALAÇÃO.(ORSE)</v>
          </cell>
          <cell r="E398" t="str">
            <v>und</v>
          </cell>
          <cell r="F398">
            <v>2</v>
          </cell>
          <cell r="G398">
            <v>745.9</v>
          </cell>
          <cell r="H398">
            <v>73.64</v>
          </cell>
          <cell r="I398">
            <v>819.54</v>
          </cell>
          <cell r="J398">
            <v>1491.8</v>
          </cell>
          <cell r="K398">
            <v>147.28</v>
          </cell>
          <cell r="L398">
            <v>1639.08</v>
          </cell>
        </row>
        <row r="399">
          <cell r="A399" t="str">
            <v xml:space="preserve"> 13.1.24</v>
          </cell>
          <cell r="B399" t="str">
            <v xml:space="preserve"> COMP.1828 </v>
          </cell>
          <cell r="C399" t="str">
            <v>Próprio</v>
          </cell>
          <cell r="D399" t="str">
            <v>DISJUNTOR TERMOMAGNÉTICO TRIPOLAR , CORRENTE NOMINAL DE 300A - FORNECIMENTO E INSTALAÇÃO.</v>
          </cell>
          <cell r="E399" t="str">
            <v>und</v>
          </cell>
          <cell r="F399">
            <v>1</v>
          </cell>
          <cell r="G399">
            <v>1739.76</v>
          </cell>
          <cell r="H399">
            <v>73.64</v>
          </cell>
          <cell r="I399">
            <v>1813.4</v>
          </cell>
          <cell r="J399">
            <v>1739.76</v>
          </cell>
          <cell r="K399">
            <v>73.64</v>
          </cell>
          <cell r="L399">
            <v>1813.4</v>
          </cell>
        </row>
        <row r="400">
          <cell r="A400" t="str">
            <v xml:space="preserve"> 13.1.25</v>
          </cell>
          <cell r="B400" t="str">
            <v xml:space="preserve"> COMP.438 </v>
          </cell>
          <cell r="C400" t="str">
            <v>Próprio</v>
          </cell>
          <cell r="D400" t="str">
            <v>DISPOSITIVO DPS CLASSE II, 1 POLO, TENSAO MAXIMA DE 275 V, CORRENTE MAXIMA DE *45* KA (TIPO AC) - FORNECIMENTO E INSTALAÇÃO</v>
          </cell>
          <cell r="E400" t="str">
            <v>und</v>
          </cell>
          <cell r="F400">
            <v>3</v>
          </cell>
          <cell r="G400">
            <v>100.31</v>
          </cell>
          <cell r="H400">
            <v>10.51</v>
          </cell>
          <cell r="I400">
            <v>110.82</v>
          </cell>
          <cell r="J400">
            <v>300.93</v>
          </cell>
          <cell r="K400">
            <v>31.53</v>
          </cell>
          <cell r="L400">
            <v>332.46</v>
          </cell>
        </row>
        <row r="401">
          <cell r="A401" t="str">
            <v xml:space="preserve"> 13.1.26</v>
          </cell>
          <cell r="B401" t="str">
            <v xml:space="preserve"> COMP.237 </v>
          </cell>
          <cell r="C401" t="str">
            <v>Próprio</v>
          </cell>
          <cell r="D401" t="str">
            <v>DISPOSITIVO DR, 2 POLOS, SENSIBILIDADE DE 30 MA, CORRENTE DE 40 A, TIPO AC - FORNECIMENTO E INSTALAÇÃO</v>
          </cell>
          <cell r="E401" t="str">
            <v>und</v>
          </cell>
          <cell r="F401">
            <v>2</v>
          </cell>
          <cell r="G401">
            <v>133.02000000000001</v>
          </cell>
          <cell r="H401">
            <v>7.39</v>
          </cell>
          <cell r="I401">
            <v>140.41</v>
          </cell>
          <cell r="J401">
            <v>266.04000000000002</v>
          </cell>
          <cell r="K401">
            <v>14.78</v>
          </cell>
          <cell r="L401">
            <v>280.82</v>
          </cell>
        </row>
        <row r="402">
          <cell r="A402" t="str">
            <v xml:space="preserve"> 13.1.27</v>
          </cell>
          <cell r="B402" t="str">
            <v xml:space="preserve"> COMP.1435 </v>
          </cell>
          <cell r="C402" t="str">
            <v>Próprio</v>
          </cell>
          <cell r="D402" t="str">
            <v>DISPOSITIVO DR, 4 POLOS, SENSIBILIDADE DE 30 MA, CORRENTE DE 63 A, TIPO AC - FORNECIMENTO E INSTALAÇÃO</v>
          </cell>
          <cell r="E402" t="str">
            <v>und</v>
          </cell>
          <cell r="F402">
            <v>6</v>
          </cell>
          <cell r="G402">
            <v>208.15</v>
          </cell>
          <cell r="H402">
            <v>7.39</v>
          </cell>
          <cell r="I402">
            <v>215.54</v>
          </cell>
          <cell r="J402">
            <v>1248.9000000000001</v>
          </cell>
          <cell r="K402">
            <v>44.34</v>
          </cell>
          <cell r="L402">
            <v>1293.24</v>
          </cell>
        </row>
        <row r="403">
          <cell r="A403" t="str">
            <v xml:space="preserve"> 13.1.28</v>
          </cell>
          <cell r="B403" t="str">
            <v xml:space="preserve"> 91854 </v>
          </cell>
          <cell r="C403" t="str">
            <v>SINAPI</v>
          </cell>
          <cell r="D403" t="str">
            <v>ELETRODUTO FLEXÍVEL CORRUGADO, PVC, DN 25 MM (3/4"), PARA CIRCUITOS TERMINAIS, INSTALADO EM PAREDE - FORNECIMENTO E INSTALAÇÃO. AF_03/2023</v>
          </cell>
          <cell r="E403" t="str">
            <v>m</v>
          </cell>
          <cell r="F403">
            <v>299.3</v>
          </cell>
          <cell r="G403">
            <v>3.8</v>
          </cell>
          <cell r="H403">
            <v>7.45</v>
          </cell>
          <cell r="I403">
            <v>11.25</v>
          </cell>
          <cell r="J403">
            <v>1137.3399999999999</v>
          </cell>
          <cell r="K403">
            <v>2229.7800000000002</v>
          </cell>
          <cell r="L403">
            <v>3367.12</v>
          </cell>
        </row>
        <row r="404">
          <cell r="A404" t="str">
            <v xml:space="preserve"> 13.1.29</v>
          </cell>
          <cell r="B404" t="str">
            <v xml:space="preserve"> 91856 </v>
          </cell>
          <cell r="C404" t="str">
            <v>SINAPI</v>
          </cell>
          <cell r="D404" t="str">
            <v>ELETRODUTO FLEXÍVEL CORRUGADO, PVC, DN 32 MM (1"), PARA CIRCUITOS TERMINAIS, INSTALADO EM PAREDE - FORNECIMENTO E INSTALAÇÃO. AF_03/2023</v>
          </cell>
          <cell r="E404" t="str">
            <v>m</v>
          </cell>
          <cell r="F404">
            <v>11.4</v>
          </cell>
          <cell r="G404">
            <v>5.81</v>
          </cell>
          <cell r="H404">
            <v>8.2899999999999991</v>
          </cell>
          <cell r="I404">
            <v>14.1</v>
          </cell>
          <cell r="J404">
            <v>66.23</v>
          </cell>
          <cell r="K404">
            <v>94.5</v>
          </cell>
          <cell r="L404">
            <v>160.72999999999999</v>
          </cell>
        </row>
        <row r="405">
          <cell r="A405" t="str">
            <v xml:space="preserve"> 13.1.30</v>
          </cell>
          <cell r="B405" t="str">
            <v xml:space="preserve"> 91838 </v>
          </cell>
          <cell r="C405" t="str">
            <v>SINAPI</v>
          </cell>
          <cell r="D405" t="str">
            <v>ELETRODUTO FLEXÍVEL CORRUGADO, PEAD, DN 32 MM (1"), PARA CIRCUITOS TERMINAIS, INSTALADO EM FORRO - FORNECIMENTO E INSTALAÇÃO. AF_03/2023</v>
          </cell>
          <cell r="E405" t="str">
            <v>m</v>
          </cell>
          <cell r="F405">
            <v>15.4</v>
          </cell>
          <cell r="G405">
            <v>3.68</v>
          </cell>
          <cell r="H405">
            <v>12.47</v>
          </cell>
          <cell r="I405">
            <v>16.149999999999999</v>
          </cell>
          <cell r="J405">
            <v>56.67</v>
          </cell>
          <cell r="K405">
            <v>192.03</v>
          </cell>
          <cell r="L405">
            <v>248.7</v>
          </cell>
        </row>
        <row r="406">
          <cell r="A406" t="str">
            <v xml:space="preserve"> 13.1.31</v>
          </cell>
          <cell r="B406" t="str">
            <v xml:space="preserve"> 97669 </v>
          </cell>
          <cell r="C406" t="str">
            <v>SINAPI</v>
          </cell>
          <cell r="D406" t="str">
            <v>ELETRODUTO FLEXÍVEL CORRUGADO, PEAD, DN 90 (3"), PARA REDE ENTERRADA DE DISTRIBUIÇÃO DE ENERGIA ELÉTRICA - FORNECIMENTO E INSTALAÇÃO. AF_12/2021</v>
          </cell>
          <cell r="E406" t="str">
            <v>m</v>
          </cell>
          <cell r="F406">
            <v>110</v>
          </cell>
          <cell r="G406">
            <v>9.2799999999999994</v>
          </cell>
          <cell r="H406">
            <v>8.4</v>
          </cell>
          <cell r="I406">
            <v>17.68</v>
          </cell>
          <cell r="J406">
            <v>1020.8</v>
          </cell>
          <cell r="K406">
            <v>924</v>
          </cell>
          <cell r="L406">
            <v>1944.8</v>
          </cell>
        </row>
        <row r="407">
          <cell r="A407" t="str">
            <v xml:space="preserve"> 13.1.32</v>
          </cell>
          <cell r="B407">
            <v>91870</v>
          </cell>
          <cell r="C407" t="str">
            <v>SINAPI</v>
          </cell>
          <cell r="D407" t="str">
            <v>ELETRODUTO RÍGIDO ROSCÁVEL, PVC, DN 20 MM (1/2"), PARA CIRCUITOS TERMINAIS, INSTALADO EM PAREDE - FORNECIMENTO E INSTALAÇÃO. AF_03/2023</v>
          </cell>
          <cell r="E407" t="str">
            <v>m</v>
          </cell>
          <cell r="F407">
            <v>4</v>
          </cell>
          <cell r="G407">
            <v>5.45</v>
          </cell>
          <cell r="H407">
            <v>9.06</v>
          </cell>
          <cell r="I407">
            <v>14.51</v>
          </cell>
          <cell r="J407">
            <v>21.8</v>
          </cell>
          <cell r="K407">
            <v>36.24</v>
          </cell>
          <cell r="L407">
            <v>58.04</v>
          </cell>
        </row>
        <row r="408">
          <cell r="A408" t="str">
            <v xml:space="preserve"> 13.1.33</v>
          </cell>
          <cell r="B408" t="str">
            <v xml:space="preserve"> 91871 </v>
          </cell>
          <cell r="C408" t="str">
            <v>SINAPI</v>
          </cell>
          <cell r="D408" t="str">
            <v>ELETRODUTO RÍGIDO ROSCÁVEL, PVC, DN 25 MM (3/4"), PARA CIRCUITOS TERMINAIS, INSTALADO EM PAREDE - FORNECIMENTO E INSTALAÇÃO. AF_03/2023</v>
          </cell>
          <cell r="E408" t="str">
            <v>m</v>
          </cell>
          <cell r="F408">
            <v>219.6</v>
          </cell>
          <cell r="G408">
            <v>6.56</v>
          </cell>
          <cell r="H408">
            <v>9.84</v>
          </cell>
          <cell r="I408">
            <v>16.399999999999999</v>
          </cell>
          <cell r="J408">
            <v>1440.57</v>
          </cell>
          <cell r="K408">
            <v>2160.86</v>
          </cell>
          <cell r="L408">
            <v>3601.43</v>
          </cell>
        </row>
        <row r="409">
          <cell r="A409" t="str">
            <v xml:space="preserve"> 13.1.34</v>
          </cell>
          <cell r="B409" t="str">
            <v xml:space="preserve"> 91872 </v>
          </cell>
          <cell r="C409" t="str">
            <v>SINAPI</v>
          </cell>
          <cell r="D409" t="str">
            <v>ELETRODUTO RÍGIDO ROSCÁVEL, PVC, DN 32 MM (1"), PARA CIRCUITOS TERMINAIS, INSTALADO EM PAREDE - FORNECIMENTO E INSTALAÇÃO. AF_03/2023</v>
          </cell>
          <cell r="E409" t="str">
            <v>m</v>
          </cell>
          <cell r="F409">
            <v>124</v>
          </cell>
          <cell r="G409">
            <v>9.58</v>
          </cell>
          <cell r="H409">
            <v>10.96</v>
          </cell>
          <cell r="I409">
            <v>20.54</v>
          </cell>
          <cell r="J409">
            <v>1187.92</v>
          </cell>
          <cell r="K409">
            <v>1359.04</v>
          </cell>
          <cell r="L409">
            <v>2546.96</v>
          </cell>
        </row>
        <row r="410">
          <cell r="A410" t="str">
            <v xml:space="preserve"> 13.1.35</v>
          </cell>
          <cell r="B410">
            <v>91873</v>
          </cell>
          <cell r="C410" t="str">
            <v>SINAPI</v>
          </cell>
          <cell r="D410" t="str">
            <v>ELETRODUTO RÍGIDO ROSCÁVEL, PVC, DN 40 MM (1 1/4"), PARA CIRCUITOS TERMINAIS, INSTALADO EM PAREDE - FORNECIMENTO E INSTALAÇÃO. AF_03/2023</v>
          </cell>
          <cell r="E410" t="str">
            <v>m</v>
          </cell>
          <cell r="F410">
            <v>3.9</v>
          </cell>
          <cell r="G410">
            <v>12.39</v>
          </cell>
          <cell r="H410">
            <v>12.18</v>
          </cell>
          <cell r="I410">
            <v>24.57</v>
          </cell>
          <cell r="J410">
            <v>48.32</v>
          </cell>
          <cell r="K410">
            <v>47.5</v>
          </cell>
          <cell r="L410">
            <v>95.82</v>
          </cell>
        </row>
        <row r="411">
          <cell r="A411" t="str">
            <v xml:space="preserve"> 13.1.36</v>
          </cell>
          <cell r="B411" t="str">
            <v xml:space="preserve"> 93008 </v>
          </cell>
          <cell r="C411" t="str">
            <v>SINAPI</v>
          </cell>
          <cell r="D411" t="str">
            <v>ELETRODUTO RÍGIDO ROSCÁVEL, PVC, DN 60 MM (2"), PARA REDE ENTERRADA DE DISTRIBUIÇÃO DE ENERGIA ELÉTRICA - FORNECIMENTO E INSTALAÇÃO. AF_12/2021</v>
          </cell>
          <cell r="E411" t="str">
            <v>m</v>
          </cell>
          <cell r="F411">
            <v>11</v>
          </cell>
          <cell r="G411">
            <v>13.48</v>
          </cell>
          <cell r="H411">
            <v>6.23</v>
          </cell>
          <cell r="I411">
            <v>19.71</v>
          </cell>
          <cell r="J411">
            <v>148.28</v>
          </cell>
          <cell r="K411">
            <v>68.53</v>
          </cell>
          <cell r="L411">
            <v>216.81</v>
          </cell>
        </row>
        <row r="412">
          <cell r="A412" t="str">
            <v xml:space="preserve"> 13.1.37</v>
          </cell>
          <cell r="B412" t="str">
            <v xml:space="preserve"> COMP.2119 </v>
          </cell>
          <cell r="C412" t="str">
            <v>Próprio</v>
          </cell>
          <cell r="D412" t="str">
            <v>ELETRODUTO RIGIDO, EM ACO ZINCADO OU GALVANIZADO, TIPO LEVE, DN=3/4", APARENTE - FORNECIMENTO E INSTALAÇÃO. AF_10/2022</v>
          </cell>
          <cell r="E412" t="str">
            <v>m</v>
          </cell>
          <cell r="F412">
            <v>22</v>
          </cell>
          <cell r="G412">
            <v>20.89</v>
          </cell>
          <cell r="H412">
            <v>12.15</v>
          </cell>
          <cell r="I412">
            <v>33.04</v>
          </cell>
          <cell r="J412">
            <v>459.58</v>
          </cell>
          <cell r="K412">
            <v>267.3</v>
          </cell>
          <cell r="L412">
            <v>726.88</v>
          </cell>
        </row>
        <row r="413">
          <cell r="A413" t="str">
            <v xml:space="preserve"> 13.1.38</v>
          </cell>
          <cell r="B413" t="str">
            <v xml:space="preserve"> COMP.2158 </v>
          </cell>
          <cell r="C413" t="str">
            <v>Próprio</v>
          </cell>
          <cell r="D413" t="str">
            <v>ELETRODUTO RIGIDO, EM ACO ZINCADO OU GALVANIZADO, TIPO LEVE, DN=1", APARENTE - FORNECIMENTO E INSTALAÇÃO. AF_10/2022</v>
          </cell>
          <cell r="E413" t="str">
            <v>m</v>
          </cell>
          <cell r="F413">
            <v>7.5</v>
          </cell>
          <cell r="G413">
            <v>22.61</v>
          </cell>
          <cell r="H413">
            <v>15.37</v>
          </cell>
          <cell r="I413">
            <v>37.979999999999997</v>
          </cell>
          <cell r="J413">
            <v>169.57</v>
          </cell>
          <cell r="K413">
            <v>115.27</v>
          </cell>
          <cell r="L413">
            <v>284.83999999999997</v>
          </cell>
        </row>
        <row r="414">
          <cell r="A414" t="str">
            <v xml:space="preserve"> 13.1.39</v>
          </cell>
          <cell r="B414">
            <v>91911</v>
          </cell>
          <cell r="C414" t="str">
            <v>SINAPI</v>
          </cell>
          <cell r="D414" t="str">
            <v>CURVA 90 GRAUS PARA ELETRODUTO, PVC, ROSCÁVEL, DN 20 MM (1/2"), PARA CIRCUITOS TERMINAIS, INSTALADA EM PAREDE - FORNECIMENTO E INSTALAÇÃO. AF_03/2023</v>
          </cell>
          <cell r="E414" t="str">
            <v>und</v>
          </cell>
          <cell r="F414">
            <v>2</v>
          </cell>
          <cell r="G414">
            <v>5.03</v>
          </cell>
          <cell r="H414">
            <v>15.13</v>
          </cell>
          <cell r="I414">
            <v>20.16</v>
          </cell>
          <cell r="J414">
            <v>10.06</v>
          </cell>
          <cell r="K414">
            <v>30.26</v>
          </cell>
          <cell r="L414">
            <v>40.32</v>
          </cell>
        </row>
        <row r="415">
          <cell r="A415" t="str">
            <v xml:space="preserve"> 13.1.40</v>
          </cell>
          <cell r="B415" t="str">
            <v xml:space="preserve"> 91902 </v>
          </cell>
          <cell r="C415" t="str">
            <v>SINAPI</v>
          </cell>
          <cell r="D415" t="str">
            <v>CURVA 90 GRAUS PARA ELETRODUTO, PVC, ROSCÁVEL, DN 25 MM (3/4"), PARA CIRCUITOS TERMINAIS, INSTALADA EM LAJE - FORNECIMENTO E INSTALAÇÃO. AF_03/2023</v>
          </cell>
          <cell r="E415" t="str">
            <v>und</v>
          </cell>
          <cell r="F415">
            <v>45</v>
          </cell>
          <cell r="G415">
            <v>4.13</v>
          </cell>
          <cell r="H415">
            <v>9</v>
          </cell>
          <cell r="I415">
            <v>13.13</v>
          </cell>
          <cell r="J415">
            <v>185.85</v>
          </cell>
          <cell r="K415">
            <v>405</v>
          </cell>
          <cell r="L415">
            <v>590.85</v>
          </cell>
        </row>
        <row r="416">
          <cell r="A416" t="str">
            <v xml:space="preserve"> 13.1.41</v>
          </cell>
          <cell r="B416">
            <v>91922</v>
          </cell>
          <cell r="C416" t="str">
            <v>SINAPI</v>
          </cell>
          <cell r="D416" t="str">
            <v>CURVA 180 GRAUS PARA ELETRODUTO, PVC, ROSCÁVEL, DN 40 MM (1 1/4"), PARA CIRCUITOS TERMINAIS, INSTALADA EM PAREDE - FORNECIMENTO E INSTALAÇÃO. AF_03/2023</v>
          </cell>
          <cell r="E416" t="str">
            <v>und</v>
          </cell>
          <cell r="F416">
            <v>2</v>
          </cell>
          <cell r="G416">
            <v>9.9499999999999993</v>
          </cell>
          <cell r="H416">
            <v>20.309999999999999</v>
          </cell>
          <cell r="I416">
            <v>30.26</v>
          </cell>
          <cell r="J416">
            <v>19.899999999999999</v>
          </cell>
          <cell r="K416">
            <v>40.619999999999997</v>
          </cell>
          <cell r="L416">
            <v>60.52</v>
          </cell>
        </row>
        <row r="417">
          <cell r="A417" t="str">
            <v xml:space="preserve"> 13.1.42</v>
          </cell>
          <cell r="B417">
            <v>91882</v>
          </cell>
          <cell r="C417" t="str">
            <v>SINAPI</v>
          </cell>
          <cell r="D417" t="str">
            <v>LUVA PARA ELETRODUTO, PVC, ROSCÁVEL, DN 20 MM (1/2"), PARA CIRCUITOS TERMINAIS, INSTALADA EM PAREDE - FORNECIMENTO E INSTALAÇÃO. AF_03/2023</v>
          </cell>
          <cell r="E417" t="str">
            <v>und</v>
          </cell>
          <cell r="F417">
            <v>2</v>
          </cell>
          <cell r="G417">
            <v>2.35</v>
          </cell>
          <cell r="H417">
            <v>10.06</v>
          </cell>
          <cell r="I417">
            <v>12.41</v>
          </cell>
          <cell r="J417">
            <v>4.7</v>
          </cell>
          <cell r="K417">
            <v>20.12</v>
          </cell>
          <cell r="L417">
            <v>24.82</v>
          </cell>
        </row>
        <row r="418">
          <cell r="A418" t="str">
            <v xml:space="preserve"> 13.1.43</v>
          </cell>
          <cell r="B418" t="str">
            <v xml:space="preserve"> 91884 </v>
          </cell>
          <cell r="C418" t="str">
            <v>SINAPI</v>
          </cell>
          <cell r="D418" t="str">
            <v>LUVA PARA ELETRODUTO, PVC, ROSCÁVEL, DN 25 MM (3/4"), PARA CIRCUITOS TERMINAIS, INSTALADA EM PAREDE - FORNECIMENTO E INSTALAÇÃO. AF_03/2023</v>
          </cell>
          <cell r="E418" t="str">
            <v>und</v>
          </cell>
          <cell r="F418">
            <v>3</v>
          </cell>
          <cell r="G418">
            <v>2.86</v>
          </cell>
          <cell r="H418">
            <v>10.96</v>
          </cell>
          <cell r="I418">
            <v>13.82</v>
          </cell>
          <cell r="J418">
            <v>8.58</v>
          </cell>
          <cell r="K418">
            <v>32.880000000000003</v>
          </cell>
          <cell r="L418">
            <v>41.46</v>
          </cell>
        </row>
        <row r="419">
          <cell r="A419" t="str">
            <v xml:space="preserve"> 13.1.44</v>
          </cell>
          <cell r="B419" t="str">
            <v xml:space="preserve"> 91885 </v>
          </cell>
          <cell r="C419" t="str">
            <v>SINAPI</v>
          </cell>
          <cell r="D419" t="str">
            <v>LUVA PARA ELETRODUTO, PVC, ROSCÁVEL, DN 32 MM (1"), PARA CIRCUITOS TERMINAIS, INSTALADA EM PAREDE - FORNECIMENTO E INSTALAÇÃO. AF_03/2023</v>
          </cell>
          <cell r="E419" t="str">
            <v>und</v>
          </cell>
          <cell r="F419">
            <v>11</v>
          </cell>
          <cell r="G419">
            <v>3.53</v>
          </cell>
          <cell r="H419">
            <v>12.18</v>
          </cell>
          <cell r="I419">
            <v>15.71</v>
          </cell>
          <cell r="J419">
            <v>38.83</v>
          </cell>
          <cell r="K419">
            <v>133.97999999999999</v>
          </cell>
          <cell r="L419">
            <v>172.81</v>
          </cell>
        </row>
        <row r="420">
          <cell r="A420" t="str">
            <v xml:space="preserve"> 13.1.45</v>
          </cell>
          <cell r="B420">
            <v>91886</v>
          </cell>
          <cell r="C420" t="str">
            <v>SINAPI</v>
          </cell>
          <cell r="D420" t="str">
            <v>LUVA PARA ELETRODUTO, PVC, ROSCÁVEL, DN 40 MM (1 1/4"), PARA CIRCUITOS TERMINAIS, INSTALADA EM PAREDE - FORNECIMENTO E INSTALAÇÃO. AF_03/2023</v>
          </cell>
          <cell r="E420" t="str">
            <v>und</v>
          </cell>
          <cell r="F420">
            <v>2</v>
          </cell>
          <cell r="G420">
            <v>4.67</v>
          </cell>
          <cell r="H420">
            <v>13.57</v>
          </cell>
          <cell r="I420">
            <v>18.239999999999998</v>
          </cell>
          <cell r="J420">
            <v>9.34</v>
          </cell>
          <cell r="K420">
            <v>27.14</v>
          </cell>
          <cell r="L420">
            <v>36.479999999999997</v>
          </cell>
        </row>
        <row r="421">
          <cell r="A421" t="str">
            <v xml:space="preserve"> 13.1.46</v>
          </cell>
          <cell r="B421" t="str">
            <v>COMP.2210</v>
          </cell>
          <cell r="C421" t="str">
            <v>Próprio</v>
          </cell>
          <cell r="D421" t="str">
            <v>LUVA PARA ELETRODUTO, AÇO GALVANIZADO, DN 20 MM (3/4''), APARENTE - FORNECIMENTO E INSTALAÇÃO</v>
          </cell>
          <cell r="E421" t="str">
            <v>und</v>
          </cell>
          <cell r="F421">
            <v>1</v>
          </cell>
          <cell r="G421">
            <v>3.76</v>
          </cell>
          <cell r="H421">
            <v>4.74</v>
          </cell>
          <cell r="I421">
            <v>8.5</v>
          </cell>
          <cell r="J421">
            <v>3.76</v>
          </cell>
          <cell r="K421">
            <v>4.74</v>
          </cell>
          <cell r="L421">
            <v>8.5</v>
          </cell>
        </row>
        <row r="422">
          <cell r="A422" t="str">
            <v xml:space="preserve"> 13.1.47</v>
          </cell>
          <cell r="B422" t="str">
            <v>COMP.2212</v>
          </cell>
          <cell r="C422" t="str">
            <v>Próprio</v>
          </cell>
          <cell r="D422" t="str">
            <v>LUVA PARA ELETRODUTO, AÇO GALVANIZADO, DN 32 MM (1 1/4''), APARENTE - FORNECIMENTO E INSTALAÇÃO</v>
          </cell>
          <cell r="E422" t="str">
            <v>und</v>
          </cell>
          <cell r="F422">
            <v>10</v>
          </cell>
          <cell r="G422">
            <v>7.98</v>
          </cell>
          <cell r="H422">
            <v>11.4</v>
          </cell>
          <cell r="I422">
            <v>19.38</v>
          </cell>
          <cell r="J422">
            <v>79.8</v>
          </cell>
          <cell r="K422">
            <v>114</v>
          </cell>
          <cell r="L422">
            <v>193.8</v>
          </cell>
        </row>
        <row r="423">
          <cell r="A423" t="str">
            <v xml:space="preserve"> 13.1.48</v>
          </cell>
          <cell r="B423" t="str">
            <v>COMP.2213</v>
          </cell>
          <cell r="C423" t="str">
            <v>Próprio</v>
          </cell>
          <cell r="D423" t="str">
            <v>LUVA PARA ELETRODUTO, AÇO GALVANIZADO, DN 40 MM (1 1/2''), APARENTE - FORNECIMENTO E INSTALAÇÃO</v>
          </cell>
          <cell r="E423" t="str">
            <v>und</v>
          </cell>
          <cell r="F423">
            <v>2</v>
          </cell>
          <cell r="G423">
            <v>11.46</v>
          </cell>
          <cell r="H423">
            <v>15.84</v>
          </cell>
          <cell r="I423">
            <v>27.3</v>
          </cell>
          <cell r="J423">
            <v>22.92</v>
          </cell>
          <cell r="K423">
            <v>31.68</v>
          </cell>
          <cell r="L423">
            <v>54.6</v>
          </cell>
        </row>
        <row r="424">
          <cell r="A424" t="str">
            <v xml:space="preserve"> 13.1.49</v>
          </cell>
          <cell r="B424" t="str">
            <v xml:space="preserve"> 95781 </v>
          </cell>
          <cell r="C424" t="str">
            <v>SINAPI</v>
          </cell>
          <cell r="D424" t="str">
            <v>CONDULETE DE ALUMÍNIO, TIPO C, PARA ELETRODUTO DE AÇO GALVANIZADO DN 25 MM (1''), APARENTE - FORNECIMENTO E INSTALAÇÃO. AF_10/2022</v>
          </cell>
          <cell r="E424" t="str">
            <v>und</v>
          </cell>
          <cell r="F424">
            <v>1</v>
          </cell>
          <cell r="G424">
            <v>19.04</v>
          </cell>
          <cell r="H424">
            <v>17.940000000000001</v>
          </cell>
          <cell r="I424">
            <v>36.979999999999997</v>
          </cell>
          <cell r="J424">
            <v>19.04</v>
          </cell>
          <cell r="K424">
            <v>17.940000000000001</v>
          </cell>
          <cell r="L424">
            <v>36.979999999999997</v>
          </cell>
        </row>
        <row r="425">
          <cell r="A425" t="str">
            <v xml:space="preserve"> 13.1.50</v>
          </cell>
          <cell r="B425" t="str">
            <v xml:space="preserve"> 95782 </v>
          </cell>
          <cell r="C425" t="str">
            <v>SINAPI</v>
          </cell>
          <cell r="D425" t="str">
            <v>CONDULETE DE ALUMÍNIO, TIPO E, PARA ELETRODUTO DE AÇO GALVANIZADO DN 25 MM (1''), APARENTE - FORNECIMENTO E INSTALAÇÃO. AF_10/2022</v>
          </cell>
          <cell r="E425" t="str">
            <v>und</v>
          </cell>
          <cell r="F425">
            <v>4</v>
          </cell>
          <cell r="G425">
            <v>19.850000000000001</v>
          </cell>
          <cell r="H425">
            <v>14.19</v>
          </cell>
          <cell r="I425">
            <v>34.04</v>
          </cell>
          <cell r="J425">
            <v>79.400000000000006</v>
          </cell>
          <cell r="K425">
            <v>56.76</v>
          </cell>
          <cell r="L425">
            <v>136.16</v>
          </cell>
        </row>
        <row r="426">
          <cell r="A426" t="str">
            <v xml:space="preserve"> 13.1.51</v>
          </cell>
          <cell r="B426" t="str">
            <v xml:space="preserve"> 95779 </v>
          </cell>
          <cell r="C426" t="str">
            <v>SINAPI</v>
          </cell>
          <cell r="D426" t="str">
            <v>CONDULETE DE ALUMÍNIO, TIPO E, PARA ELETRODUTO DE AÇO GALVANIZADO DN 20 MM (3/4''), APARENTE - FORNECIMENTO E INSTALAÇÃO. AF_10/2022</v>
          </cell>
          <cell r="E426" t="str">
            <v>und</v>
          </cell>
          <cell r="F426">
            <v>10</v>
          </cell>
          <cell r="G426">
            <v>12.66</v>
          </cell>
          <cell r="H426">
            <v>12.8</v>
          </cell>
          <cell r="I426">
            <v>25.46</v>
          </cell>
          <cell r="J426">
            <v>126.6</v>
          </cell>
          <cell r="K426">
            <v>128</v>
          </cell>
          <cell r="L426">
            <v>254.6</v>
          </cell>
        </row>
        <row r="427">
          <cell r="A427" t="str">
            <v xml:space="preserve"> 13.1.52</v>
          </cell>
          <cell r="B427">
            <v>95786</v>
          </cell>
          <cell r="C427" t="str">
            <v>SINAPI</v>
          </cell>
          <cell r="D427" t="str">
            <v>CONDULETE DE ALUMÍNIO, TIPO LL, PARA ELETRODUTO DE AÇO GALVANIZADO DN 20 MM (3/4''), APARENTE - FORNECIMENTO E INSTALAÇÃO. AF_10/2022</v>
          </cell>
          <cell r="E427" t="str">
            <v>und</v>
          </cell>
          <cell r="F427">
            <v>1</v>
          </cell>
          <cell r="G427">
            <v>3.08</v>
          </cell>
          <cell r="H427">
            <v>17.54</v>
          </cell>
          <cell r="I427">
            <v>20.62</v>
          </cell>
          <cell r="J427">
            <v>3.08</v>
          </cell>
          <cell r="K427">
            <v>17.54</v>
          </cell>
          <cell r="L427">
            <v>20.62</v>
          </cell>
        </row>
        <row r="428">
          <cell r="A428" t="str">
            <v xml:space="preserve"> 13.1.53</v>
          </cell>
          <cell r="B428" t="str">
            <v xml:space="preserve"> 95788 </v>
          </cell>
          <cell r="C428" t="str">
            <v>SINAPI</v>
          </cell>
          <cell r="D428" t="str">
            <v>CONDULETE DE ALUMÍNIO, TIPO LL, PARA ELETRODUTO DE AÇO GALVANIZADO DN 25 MM (1''), APARENTE - FORNECIMENTO E INSTALAÇÃO. AF_10/2022</v>
          </cell>
          <cell r="E428" t="str">
            <v>und</v>
          </cell>
          <cell r="F428">
            <v>2</v>
          </cell>
          <cell r="G428">
            <v>3.71</v>
          </cell>
          <cell r="H428">
            <v>21.71</v>
          </cell>
          <cell r="I428">
            <v>25.42</v>
          </cell>
          <cell r="J428">
            <v>7.42</v>
          </cell>
          <cell r="K428">
            <v>43.42</v>
          </cell>
          <cell r="L428">
            <v>50.84</v>
          </cell>
        </row>
        <row r="429">
          <cell r="A429" t="str">
            <v xml:space="preserve"> 13.1.54</v>
          </cell>
          <cell r="B429" t="str">
            <v xml:space="preserve"> COMP.1511 </v>
          </cell>
          <cell r="C429" t="str">
            <v>Próprio</v>
          </cell>
          <cell r="D429" t="str">
            <v>CONDULETE EM PVC RÍGIDO, P/ELETRODUTO SOLDÁVEL D=1/2"E  3/4", SEM TAMPA (MODELOS: C,E,B,L,T,X), Tigre ou similar</v>
          </cell>
          <cell r="E429" t="str">
            <v>und</v>
          </cell>
          <cell r="F429">
            <v>176</v>
          </cell>
          <cell r="G429">
            <v>13.51</v>
          </cell>
          <cell r="H429">
            <v>16.07</v>
          </cell>
          <cell r="I429">
            <v>29.58</v>
          </cell>
          <cell r="J429">
            <v>2377.7600000000002</v>
          </cell>
          <cell r="K429">
            <v>2828.32</v>
          </cell>
          <cell r="L429">
            <v>5206.08</v>
          </cell>
        </row>
        <row r="430">
          <cell r="A430" t="str">
            <v xml:space="preserve"> 13.1.55</v>
          </cell>
          <cell r="B430" t="str">
            <v xml:space="preserve"> COMP.1512 </v>
          </cell>
          <cell r="C430" t="str">
            <v>Próprio</v>
          </cell>
          <cell r="D430" t="str">
            <v>CONDULETE EM PVC RÍGIDO, P/ELETRODUTO SOLDÁVEL D=1", SEM TAMPA (MODELOS: C,E,B,L,T,X), Tigre ou similar</v>
          </cell>
          <cell r="E430" t="str">
            <v>und</v>
          </cell>
          <cell r="F430">
            <v>14</v>
          </cell>
          <cell r="G430">
            <v>15.74</v>
          </cell>
          <cell r="H430">
            <v>18.75</v>
          </cell>
          <cell r="I430">
            <v>34.49</v>
          </cell>
          <cell r="J430">
            <v>220.36</v>
          </cell>
          <cell r="K430">
            <v>262.5</v>
          </cell>
          <cell r="L430">
            <v>482.86</v>
          </cell>
        </row>
        <row r="431">
          <cell r="A431" t="str">
            <v xml:space="preserve"> 13.1.56</v>
          </cell>
          <cell r="B431" t="str">
            <v xml:space="preserve"> 91940 </v>
          </cell>
          <cell r="C431" t="str">
            <v>SINAPI</v>
          </cell>
          <cell r="D431" t="str">
            <v>CAIXA RETANGULAR 4" X 2" MÉDIA (1,30 M DO PISO), PVC, INSTALADA EM PAREDE - FORNECIMENTO E INSTALAÇÃO. AF_03/2023</v>
          </cell>
          <cell r="E431" t="str">
            <v>und</v>
          </cell>
          <cell r="F431">
            <v>122</v>
          </cell>
          <cell r="G431">
            <v>5.39</v>
          </cell>
          <cell r="H431">
            <v>16.32</v>
          </cell>
          <cell r="I431">
            <v>21.71</v>
          </cell>
          <cell r="J431">
            <v>657.58</v>
          </cell>
          <cell r="K431">
            <v>1991.04</v>
          </cell>
          <cell r="L431">
            <v>2648.62</v>
          </cell>
        </row>
        <row r="432">
          <cell r="A432" t="str">
            <v xml:space="preserve"> 13.1.57</v>
          </cell>
          <cell r="B432" t="str">
            <v xml:space="preserve"> 91936 </v>
          </cell>
          <cell r="C432" t="str">
            <v>SINAPI</v>
          </cell>
          <cell r="D432" t="str">
            <v>CAIXA OCTOGONAL 4" X 4", PVC, INSTALADA EM LAJE - FORNECIMENTO E INSTALAÇÃO. AF_03/2023</v>
          </cell>
          <cell r="E432" t="str">
            <v>und</v>
          </cell>
          <cell r="F432">
            <v>47</v>
          </cell>
          <cell r="G432">
            <v>8.0399999999999991</v>
          </cell>
          <cell r="H432">
            <v>12.34</v>
          </cell>
          <cell r="I432">
            <v>20.38</v>
          </cell>
          <cell r="J432">
            <v>377.88</v>
          </cell>
          <cell r="K432">
            <v>579.98</v>
          </cell>
          <cell r="L432">
            <v>957.86</v>
          </cell>
        </row>
        <row r="433">
          <cell r="A433" t="str">
            <v xml:space="preserve"> 13.1.58</v>
          </cell>
          <cell r="B433">
            <v>92868</v>
          </cell>
          <cell r="C433" t="str">
            <v>SINAPI</v>
          </cell>
          <cell r="D433" t="str">
            <v>CAIXA RETANGULAR 4" X 2" MÉDIA (1,30 M DO PISO), METÁLICA, INSTALADA EM PAREDE - FORNECIMENTO E INSTALAÇÃO. AF_03/2023</v>
          </cell>
          <cell r="E433" t="str">
            <v>und</v>
          </cell>
          <cell r="F433">
            <v>2</v>
          </cell>
          <cell r="G433">
            <v>4.58</v>
          </cell>
          <cell r="H433">
            <v>16.32</v>
          </cell>
          <cell r="I433">
            <v>20.9</v>
          </cell>
          <cell r="J433">
            <v>9.16</v>
          </cell>
          <cell r="K433">
            <v>32.64</v>
          </cell>
          <cell r="L433">
            <v>41.8</v>
          </cell>
        </row>
        <row r="434">
          <cell r="A434" t="str">
            <v xml:space="preserve"> 13.1.59</v>
          </cell>
          <cell r="B434" t="str">
            <v xml:space="preserve"> COMP.709 </v>
          </cell>
          <cell r="C434" t="str">
            <v>Próprio</v>
          </cell>
          <cell r="D434" t="str">
            <v>Fornecimento e instalação de tampa cega p/condulete caixa 4" x 2"</v>
          </cell>
          <cell r="E434" t="str">
            <v>und</v>
          </cell>
          <cell r="F434">
            <v>132</v>
          </cell>
          <cell r="G434">
            <v>5.79</v>
          </cell>
          <cell r="H434">
            <v>3.51</v>
          </cell>
          <cell r="I434">
            <v>9.3000000000000007</v>
          </cell>
          <cell r="J434">
            <v>764.28</v>
          </cell>
          <cell r="K434">
            <v>463.32</v>
          </cell>
          <cell r="L434">
            <v>1227.5999999999999</v>
          </cell>
        </row>
        <row r="435">
          <cell r="A435" t="str">
            <v xml:space="preserve"> 13.1.60</v>
          </cell>
          <cell r="B435" t="str">
            <v xml:space="preserve"> 91953 </v>
          </cell>
          <cell r="C435" t="str">
            <v>SINAPI</v>
          </cell>
          <cell r="D435" t="str">
            <v>INTERRUPTOR SIMPLES (1 MÓDULO), 10A/250V, INCLUINDO SUPORTE E PLACA - FORNECIMENTO E INSTALAÇÃO. AF_03/2023</v>
          </cell>
          <cell r="E435" t="str">
            <v>und</v>
          </cell>
          <cell r="F435">
            <v>23</v>
          </cell>
          <cell r="G435">
            <v>15.96</v>
          </cell>
          <cell r="H435">
            <v>20.03</v>
          </cell>
          <cell r="I435">
            <v>35.99</v>
          </cell>
          <cell r="J435">
            <v>367.08</v>
          </cell>
          <cell r="K435">
            <v>460.69</v>
          </cell>
          <cell r="L435">
            <v>827.77</v>
          </cell>
        </row>
        <row r="436">
          <cell r="A436" t="str">
            <v xml:space="preserve"> 13.1.61</v>
          </cell>
          <cell r="B436" t="str">
            <v xml:space="preserve"> 91955 </v>
          </cell>
          <cell r="C436" t="str">
            <v>SINAPI</v>
          </cell>
          <cell r="D436" t="str">
            <v>INTERRUPTOR PARALELO (1 MÓDULO), 10A/250V, INCLUINDO SUPORTE E PLACA - FORNECIMENTO E INSTALAÇÃO. AF_03/2023</v>
          </cell>
          <cell r="E436" t="str">
            <v>und</v>
          </cell>
          <cell r="F436">
            <v>6</v>
          </cell>
          <cell r="G436">
            <v>19.059999999999999</v>
          </cell>
          <cell r="H436">
            <v>24.76</v>
          </cell>
          <cell r="I436">
            <v>43.82</v>
          </cell>
          <cell r="J436">
            <v>114.36</v>
          </cell>
          <cell r="K436">
            <v>148.56</v>
          </cell>
          <cell r="L436">
            <v>262.92</v>
          </cell>
        </row>
        <row r="437">
          <cell r="A437" t="str">
            <v xml:space="preserve"> 13.1.62</v>
          </cell>
          <cell r="B437" t="str">
            <v xml:space="preserve"> 91959 </v>
          </cell>
          <cell r="C437" t="str">
            <v>SINAPI</v>
          </cell>
          <cell r="D437" t="str">
            <v>INTERRUPTOR SIMPLES (2 MÓDULOS), 10A/250V, INCLUINDO SUPORTE E PLACA - FORNECIMENTO E INSTALAÇÃO. AF_03/2023</v>
          </cell>
          <cell r="E437" t="str">
            <v>und</v>
          </cell>
          <cell r="F437">
            <v>3</v>
          </cell>
          <cell r="G437">
            <v>25.28</v>
          </cell>
          <cell r="H437">
            <v>29.49</v>
          </cell>
          <cell r="I437">
            <v>54.77</v>
          </cell>
          <cell r="J437">
            <v>75.84</v>
          </cell>
          <cell r="K437">
            <v>88.47</v>
          </cell>
          <cell r="L437">
            <v>164.31</v>
          </cell>
        </row>
        <row r="438">
          <cell r="A438" t="str">
            <v xml:space="preserve"> 13.1.63</v>
          </cell>
          <cell r="B438" t="str">
            <v xml:space="preserve"> 91996 </v>
          </cell>
          <cell r="C438" t="str">
            <v>SINAPI</v>
          </cell>
          <cell r="D438" t="str">
            <v>TOMADA MÉDIA DE EMBUTIR (1 MÓDULO), 2P+T 10 A, INCLUINDO SUPORTE E PLACA - FORNECIMENTO E INSTALAÇÃO. AF_03/2023</v>
          </cell>
          <cell r="E438" t="str">
            <v>und</v>
          </cell>
          <cell r="F438">
            <v>34</v>
          </cell>
          <cell r="G438">
            <v>17.760000000000002</v>
          </cell>
          <cell r="H438">
            <v>24.76</v>
          </cell>
          <cell r="I438">
            <v>42.52</v>
          </cell>
          <cell r="J438">
            <v>603.84</v>
          </cell>
          <cell r="K438">
            <v>841.84</v>
          </cell>
          <cell r="L438">
            <v>1445.68</v>
          </cell>
        </row>
        <row r="439">
          <cell r="A439" t="str">
            <v xml:space="preserve"> 13.1.64</v>
          </cell>
          <cell r="B439" t="str">
            <v xml:space="preserve"> 92004 </v>
          </cell>
          <cell r="C439" t="str">
            <v>SINAPI</v>
          </cell>
          <cell r="D439" t="str">
            <v>TOMADA MÉDIA DE EMBUTIR (2 MÓDULOS), 2P+T 10 A, INCLUINDO SUPORTE E PLACA - FORNECIMENTO E INSTALAÇÃO. AF_03/2023</v>
          </cell>
          <cell r="E439" t="str">
            <v>und</v>
          </cell>
          <cell r="F439">
            <v>2</v>
          </cell>
          <cell r="G439">
            <v>28.88</v>
          </cell>
          <cell r="H439">
            <v>38.950000000000003</v>
          </cell>
          <cell r="I439">
            <v>67.83</v>
          </cell>
          <cell r="J439">
            <v>57.76</v>
          </cell>
          <cell r="K439">
            <v>77.900000000000006</v>
          </cell>
          <cell r="L439">
            <v>135.66</v>
          </cell>
        </row>
        <row r="440">
          <cell r="A440" t="str">
            <v xml:space="preserve"> 13.1.65</v>
          </cell>
          <cell r="B440" t="str">
            <v xml:space="preserve"> 91997 </v>
          </cell>
          <cell r="C440" t="str">
            <v>SINAPI</v>
          </cell>
          <cell r="D440" t="str">
            <v>TOMADA MÉDIA DE EMBUTIR (1 MÓDULO), 2P+T 20 A, INCLUINDO SUPORTE E PLACA - FORNECIMENTO E INSTALAÇÃO. AF_03/2023</v>
          </cell>
          <cell r="E440" t="str">
            <v>und</v>
          </cell>
          <cell r="F440">
            <v>65</v>
          </cell>
          <cell r="G440">
            <v>20.260000000000002</v>
          </cell>
          <cell r="H440">
            <v>24.76</v>
          </cell>
          <cell r="I440">
            <v>45.02</v>
          </cell>
          <cell r="J440">
            <v>1316.9</v>
          </cell>
          <cell r="K440">
            <v>1609.4</v>
          </cell>
          <cell r="L440">
            <v>2926.3</v>
          </cell>
        </row>
        <row r="441">
          <cell r="A441" t="str">
            <v xml:space="preserve"> 13.1.66</v>
          </cell>
          <cell r="B441" t="str">
            <v xml:space="preserve"> 92005 </v>
          </cell>
          <cell r="C441" t="str">
            <v>SINAPI</v>
          </cell>
          <cell r="D441" t="str">
            <v>TOMADA MÉDIA DE EMBUTIR (2 MÓDULOS), 2P+T 20 A, INCLUINDO SUPORTE E PLACA - FORNECIMENTO E INSTALAÇÃO. AF_03/2023</v>
          </cell>
          <cell r="E441" t="str">
            <v>und</v>
          </cell>
          <cell r="F441">
            <v>49</v>
          </cell>
          <cell r="G441">
            <v>33.880000000000003</v>
          </cell>
          <cell r="H441">
            <v>38.950000000000003</v>
          </cell>
          <cell r="I441">
            <v>72.83</v>
          </cell>
          <cell r="J441">
            <v>1660.12</v>
          </cell>
          <cell r="K441">
            <v>1908.55</v>
          </cell>
          <cell r="L441">
            <v>3568.67</v>
          </cell>
        </row>
        <row r="442">
          <cell r="A442" t="str">
            <v xml:space="preserve"> 13.1.67</v>
          </cell>
          <cell r="B442" t="str">
            <v xml:space="preserve"> COMP.1005 </v>
          </cell>
          <cell r="C442" t="str">
            <v>Próprio</v>
          </cell>
          <cell r="D442" t="str">
            <v>TOMADA INDUSTRIAL BLINDADA 4P + T 63 A - FORNECIMENTO E INSTALAÇÃO</v>
          </cell>
          <cell r="E442" t="str">
            <v>und</v>
          </cell>
          <cell r="F442">
            <v>2</v>
          </cell>
          <cell r="G442">
            <v>277.98</v>
          </cell>
          <cell r="H442">
            <v>16.690000000000001</v>
          </cell>
          <cell r="I442">
            <v>294.67</v>
          </cell>
          <cell r="J442">
            <v>555.96</v>
          </cell>
          <cell r="K442">
            <v>33.380000000000003</v>
          </cell>
          <cell r="L442">
            <v>589.34</v>
          </cell>
        </row>
        <row r="443">
          <cell r="A443" t="str">
            <v xml:space="preserve"> 13.1.68</v>
          </cell>
          <cell r="B443">
            <v>91987</v>
          </cell>
          <cell r="C443" t="str">
            <v>SINAPI</v>
          </cell>
          <cell r="D443" t="str">
            <v>CAMPAINHA CIGARRA (1 MÓDULO), 10A/250V, INCLUINDO SUPORTE E PLACA - FORNECIMENTO E INSTALAÇÃO. AF_03/2023</v>
          </cell>
          <cell r="E443" t="str">
            <v>und</v>
          </cell>
          <cell r="F443">
            <v>2</v>
          </cell>
          <cell r="G443">
            <v>30.27</v>
          </cell>
          <cell r="H443">
            <v>27.2</v>
          </cell>
          <cell r="I443">
            <v>57.47</v>
          </cell>
          <cell r="J443">
            <v>60.54</v>
          </cell>
          <cell r="K443">
            <v>54.4</v>
          </cell>
          <cell r="L443">
            <v>114.94</v>
          </cell>
        </row>
        <row r="444">
          <cell r="A444" t="str">
            <v xml:space="preserve"> 13.1.69</v>
          </cell>
          <cell r="B444" t="str">
            <v xml:space="preserve"> COMP.139_R01 </v>
          </cell>
          <cell r="C444" t="str">
            <v>Próprio</v>
          </cell>
          <cell r="D444" t="str">
            <v>PLACA PARA CAIXA 2X4 COM 1 FURO PARA PASSAGEM DE FIO - FORNECIMENTO E INSTALAÇÃO</v>
          </cell>
          <cell r="E444" t="str">
            <v>und</v>
          </cell>
          <cell r="F444">
            <v>10</v>
          </cell>
          <cell r="G444">
            <v>2.61</v>
          </cell>
          <cell r="H444">
            <v>3.62</v>
          </cell>
          <cell r="J444">
            <v>26.1</v>
          </cell>
          <cell r="K444">
            <v>36.200000000000003</v>
          </cell>
          <cell r="L444">
            <v>62.3</v>
          </cell>
        </row>
        <row r="445">
          <cell r="A445" t="str">
            <v xml:space="preserve"> 13.1.70</v>
          </cell>
          <cell r="B445" t="str">
            <v xml:space="preserve"> 97881 </v>
          </cell>
          <cell r="C445" t="str">
            <v>SINAPI</v>
          </cell>
          <cell r="D445" t="str">
            <v>CAIXA ENTERRADA ELÉTRICA RETANGULAR, EM CONCRETO PRÉ-MOLDADO, FUNDO COM BRITA, DIMENSÕES INTERNAS: 0,3X0,3X0,3 M. AF_12/2020</v>
          </cell>
          <cell r="E445" t="str">
            <v>und</v>
          </cell>
          <cell r="F445">
            <v>2</v>
          </cell>
          <cell r="G445">
            <v>127.09</v>
          </cell>
          <cell r="H445">
            <v>25.75</v>
          </cell>
          <cell r="I445">
            <v>152.84</v>
          </cell>
          <cell r="J445">
            <v>254.18</v>
          </cell>
          <cell r="K445">
            <v>51.5</v>
          </cell>
          <cell r="L445">
            <v>305.68</v>
          </cell>
        </row>
        <row r="446">
          <cell r="A446" t="str">
            <v xml:space="preserve"> 13.1.71</v>
          </cell>
          <cell r="B446" t="str">
            <v xml:space="preserve"> 100556 </v>
          </cell>
          <cell r="C446" t="str">
            <v>SINAPI</v>
          </cell>
          <cell r="D446" t="str">
            <v>CAIXA DE PASSAGEM PARA TELEFONE 15X15X10CM (SOBREPOR), FORNECIMENTO E INSTALACAO. AF_11/2019</v>
          </cell>
          <cell r="E446" t="str">
            <v>und</v>
          </cell>
          <cell r="F446">
            <v>9</v>
          </cell>
          <cell r="G446">
            <v>25.34</v>
          </cell>
          <cell r="H446">
            <v>19.25</v>
          </cell>
          <cell r="I446">
            <v>44.59</v>
          </cell>
          <cell r="J446">
            <v>228.06</v>
          </cell>
          <cell r="K446">
            <v>173.25</v>
          </cell>
          <cell r="L446">
            <v>401.31</v>
          </cell>
        </row>
        <row r="447">
          <cell r="A447" t="str">
            <v xml:space="preserve"> 13.1.72</v>
          </cell>
          <cell r="B447" t="str">
            <v xml:space="preserve"> COMP.432 </v>
          </cell>
          <cell r="C447" t="str">
            <v>Próprio</v>
          </cell>
          <cell r="D447" t="str">
            <v>TE  HORIZONTAL 90 PARA ELETROCALHA TIPO U 100 X 50 MM - FORNECIMENTO E INSTALAÇÃO (ORSE)</v>
          </cell>
          <cell r="E447" t="str">
            <v>und</v>
          </cell>
          <cell r="F447">
            <v>4</v>
          </cell>
          <cell r="G447">
            <v>23.92</v>
          </cell>
          <cell r="H447">
            <v>19.11</v>
          </cell>
          <cell r="I447">
            <v>43.03</v>
          </cell>
          <cell r="J447">
            <v>95.68</v>
          </cell>
          <cell r="K447">
            <v>76.44</v>
          </cell>
          <cell r="L447">
            <v>172.12</v>
          </cell>
        </row>
        <row r="448">
          <cell r="A448" t="str">
            <v xml:space="preserve"> 13.1.73</v>
          </cell>
          <cell r="B448" t="str">
            <v xml:space="preserve"> COMP.1099 </v>
          </cell>
          <cell r="C448" t="str">
            <v>Próprio</v>
          </cell>
          <cell r="D448" t="str">
            <v>FORNECIMENTO E INSTALAÇÃO DE ELETROCALHA METÁLICA PERFURADA 100 X   50  MM (ORSE)</v>
          </cell>
          <cell r="E448" t="str">
            <v>m</v>
          </cell>
          <cell r="F448">
            <v>87.6</v>
          </cell>
          <cell r="G448">
            <v>17.600000000000001</v>
          </cell>
          <cell r="H448">
            <v>21.43</v>
          </cell>
          <cell r="I448">
            <v>39.03</v>
          </cell>
          <cell r="J448">
            <v>1541.76</v>
          </cell>
          <cell r="K448">
            <v>1877.26</v>
          </cell>
          <cell r="L448">
            <v>3419.02</v>
          </cell>
        </row>
        <row r="449">
          <cell r="A449" t="str">
            <v xml:space="preserve"> 13.1.74</v>
          </cell>
          <cell r="B449" t="str">
            <v xml:space="preserve"> COMP.1635 </v>
          </cell>
          <cell r="C449" t="str">
            <v>Próprio</v>
          </cell>
          <cell r="D449" t="str">
            <v>FORNECIMENTO E INSTALAÇÃO DE TAMPA DE ENCAIXE 100 X 3000 MM, GALVANIZADA À FOGO, PARA ELETROCALHA METÁLICA (ORSE)</v>
          </cell>
          <cell r="E449" t="str">
            <v>m</v>
          </cell>
          <cell r="F449">
            <v>87.6</v>
          </cell>
          <cell r="G449">
            <v>8.51</v>
          </cell>
          <cell r="H449">
            <v>5.35</v>
          </cell>
          <cell r="I449">
            <v>13.86</v>
          </cell>
          <cell r="J449">
            <v>745.47</v>
          </cell>
          <cell r="K449">
            <v>468.66</v>
          </cell>
          <cell r="L449">
            <v>1214.1300000000001</v>
          </cell>
        </row>
        <row r="450">
          <cell r="A450" t="str">
            <v xml:space="preserve"> 13.1.75</v>
          </cell>
          <cell r="B450" t="str">
            <v xml:space="preserve"> COMP.430 </v>
          </cell>
          <cell r="C450" t="str">
            <v>Próprio</v>
          </cell>
          <cell r="D450" t="str">
            <v>CURVA  HORIZONTAL 90 PARA ELETROCALHA TIPO U 100 X 50 MM - FORNECIMENTO E INSTALAÇÃO (ORSE)</v>
          </cell>
          <cell r="E450" t="str">
            <v>und</v>
          </cell>
          <cell r="F450">
            <v>3</v>
          </cell>
          <cell r="G450">
            <v>17.57</v>
          </cell>
          <cell r="H450">
            <v>19.11</v>
          </cell>
          <cell r="I450">
            <v>36.68</v>
          </cell>
          <cell r="J450">
            <v>52.71</v>
          </cell>
          <cell r="K450">
            <v>57.33</v>
          </cell>
          <cell r="L450">
            <v>110.04</v>
          </cell>
        </row>
        <row r="451">
          <cell r="A451" t="str">
            <v xml:space="preserve"> 13.1.76</v>
          </cell>
          <cell r="B451" t="str">
            <v xml:space="preserve"> COMP.715 </v>
          </cell>
          <cell r="C451" t="str">
            <v>Próprio</v>
          </cell>
          <cell r="D451" t="str">
            <v>SUPORTE VERTICAL  100 X 50 MM  PARA FIXAÇÃO DE ELETROCALHA METÁLICA ( REF.: MOPA OU SIMILAR)</v>
          </cell>
          <cell r="E451" t="str">
            <v>und</v>
          </cell>
          <cell r="F451">
            <v>22</v>
          </cell>
          <cell r="G451">
            <v>6.22</v>
          </cell>
          <cell r="H451">
            <v>10.71</v>
          </cell>
          <cell r="I451">
            <v>16.93</v>
          </cell>
          <cell r="J451">
            <v>136.84</v>
          </cell>
          <cell r="K451">
            <v>235.62</v>
          </cell>
          <cell r="L451">
            <v>372.46</v>
          </cell>
        </row>
        <row r="452">
          <cell r="A452" t="str">
            <v xml:space="preserve"> 13.1.77</v>
          </cell>
          <cell r="B452" t="str">
            <v xml:space="preserve"> COMP.1481 </v>
          </cell>
          <cell r="C452" t="str">
            <v>Próprio</v>
          </cell>
          <cell r="D452" t="str">
            <v>CURVA VERTICAL 100 X 50 MM PARA ELETROCALHA METÁLICA, COM ÂNGULO 90° - FORNECIMENTO E INSTALAÇÃO</v>
          </cell>
          <cell r="E452" t="str">
            <v>und</v>
          </cell>
          <cell r="F452">
            <v>11</v>
          </cell>
          <cell r="G452">
            <v>13.12</v>
          </cell>
          <cell r="H452">
            <v>10.71</v>
          </cell>
          <cell r="I452">
            <v>23.83</v>
          </cell>
          <cell r="J452">
            <v>144.32</v>
          </cell>
          <cell r="K452">
            <v>117.81</v>
          </cell>
          <cell r="L452">
            <v>262.13</v>
          </cell>
        </row>
        <row r="453">
          <cell r="A453" t="str">
            <v xml:space="preserve"> 13.1.78</v>
          </cell>
          <cell r="B453" t="str">
            <v xml:space="preserve"> COMP.2082 </v>
          </cell>
          <cell r="C453" t="str">
            <v>Próprio</v>
          </cell>
          <cell r="D453" t="str">
            <v>CURVA VERTICAL 100 X 50 MM PARA ELETROCALHA METÁLICA, COM ÂNGULO 45° - FORNECIMENTO E INSTALAÇÃO</v>
          </cell>
          <cell r="E453" t="str">
            <v>und</v>
          </cell>
          <cell r="F453">
            <v>8</v>
          </cell>
          <cell r="G453">
            <v>8.99</v>
          </cell>
          <cell r="H453">
            <v>10.71</v>
          </cell>
          <cell r="I453">
            <v>19.7</v>
          </cell>
          <cell r="J453">
            <v>71.92</v>
          </cell>
          <cell r="K453">
            <v>85.68</v>
          </cell>
          <cell r="L453">
            <v>157.6</v>
          </cell>
        </row>
        <row r="454">
          <cell r="A454" t="str">
            <v xml:space="preserve"> 13.1.79</v>
          </cell>
          <cell r="B454" t="str">
            <v xml:space="preserve"> COMP.713 </v>
          </cell>
          <cell r="C454" t="str">
            <v>Próprio</v>
          </cell>
          <cell r="D454" t="str">
            <v>Tala plana perfurada 50mm para eletrocalha metálica (ref.: mopa ou similar)</v>
          </cell>
          <cell r="E454" t="str">
            <v>und</v>
          </cell>
          <cell r="F454">
            <v>132</v>
          </cell>
          <cell r="G454">
            <v>3.37</v>
          </cell>
          <cell r="H454">
            <v>10.71</v>
          </cell>
          <cell r="I454">
            <v>14.08</v>
          </cell>
          <cell r="J454">
            <v>444.84</v>
          </cell>
          <cell r="K454">
            <v>1413.72</v>
          </cell>
          <cell r="L454">
            <v>1858.56</v>
          </cell>
        </row>
        <row r="455">
          <cell r="A455" t="str">
            <v xml:space="preserve"> 13.1.80</v>
          </cell>
          <cell r="B455" t="str">
            <v xml:space="preserve"> COMP.1944 </v>
          </cell>
          <cell r="C455" t="str">
            <v>Próprio</v>
          </cell>
          <cell r="D455" t="str">
            <v>SAIDA HORIZONTAL PARA ELETRODUTO 3/4"</v>
          </cell>
          <cell r="E455" t="str">
            <v>und</v>
          </cell>
          <cell r="F455">
            <v>56</v>
          </cell>
          <cell r="G455">
            <v>4.2699999999999996</v>
          </cell>
          <cell r="H455">
            <v>7.61</v>
          </cell>
          <cell r="I455">
            <v>11.88</v>
          </cell>
          <cell r="J455">
            <v>239.12</v>
          </cell>
          <cell r="K455">
            <v>426.16</v>
          </cell>
          <cell r="L455">
            <v>665.28</v>
          </cell>
        </row>
        <row r="456">
          <cell r="A456" t="str">
            <v xml:space="preserve"> 13.1.81</v>
          </cell>
          <cell r="B456" t="str">
            <v xml:space="preserve"> COMP.1904 </v>
          </cell>
          <cell r="C456" t="str">
            <v>Próprio</v>
          </cell>
          <cell r="D456" t="str">
            <v>Fornecimento e instalação de saída horizontal dupla para eletroduto 1"</v>
          </cell>
          <cell r="E456" t="str">
            <v>und</v>
          </cell>
          <cell r="F456">
            <v>6</v>
          </cell>
          <cell r="G456">
            <v>9.73</v>
          </cell>
          <cell r="H456">
            <v>6.42</v>
          </cell>
          <cell r="I456">
            <v>16.149999999999999</v>
          </cell>
          <cell r="J456">
            <v>58.38</v>
          </cell>
          <cell r="K456">
            <v>38.520000000000003</v>
          </cell>
          <cell r="L456">
            <v>96.9</v>
          </cell>
        </row>
        <row r="457">
          <cell r="A457" t="str">
            <v xml:space="preserve"> 13.1.82</v>
          </cell>
          <cell r="B457" t="str">
            <v xml:space="preserve"> COMP.1101 </v>
          </cell>
          <cell r="C457" t="str">
            <v>Próprio</v>
          </cell>
          <cell r="D457" t="str">
            <v>FIXAÇÃO DE ELETROCALHAS E PERFILADOS COM VERGALHÃO (TIRANTE) COM ROSCA TOTAL Ø 1/4"X1000MM (ORSE)</v>
          </cell>
          <cell r="E457" t="str">
            <v>m</v>
          </cell>
          <cell r="F457">
            <v>52.559999999999995</v>
          </cell>
          <cell r="G457">
            <v>16.350000000000001</v>
          </cell>
          <cell r="H457">
            <v>16.07</v>
          </cell>
          <cell r="I457">
            <v>32.42</v>
          </cell>
          <cell r="J457">
            <v>859.35</v>
          </cell>
          <cell r="K457">
            <v>844.63</v>
          </cell>
          <cell r="L457">
            <v>1703.98</v>
          </cell>
        </row>
        <row r="458">
          <cell r="A458" t="str">
            <v xml:space="preserve"> 13.1.83</v>
          </cell>
          <cell r="B458" t="str">
            <v xml:space="preserve"> COMP.1577 </v>
          </cell>
          <cell r="C458" t="str">
            <v>Próprio</v>
          </cell>
          <cell r="D458" t="str">
            <v>SUPORTE MÃO FRANCESA EM AÇO E GRAMPO EM "U" PARA TUBULAÇÃO ATÉ 4" - FORNECIMENTO E INSTALAÇÃO</v>
          </cell>
          <cell r="E458" t="str">
            <v>und</v>
          </cell>
          <cell r="F458">
            <v>63</v>
          </cell>
          <cell r="G458">
            <v>30.23</v>
          </cell>
          <cell r="H458">
            <v>15.47</v>
          </cell>
          <cell r="I458">
            <v>45.7</v>
          </cell>
          <cell r="J458">
            <v>1904.49</v>
          </cell>
          <cell r="K458">
            <v>974.61</v>
          </cell>
          <cell r="L458">
            <v>2879.1</v>
          </cell>
        </row>
        <row r="459">
          <cell r="A459" t="str">
            <v xml:space="preserve"> 13.1.84</v>
          </cell>
          <cell r="B459" t="str">
            <v xml:space="preserve"> COMP.2096 </v>
          </cell>
          <cell r="C459" t="str">
            <v>Próprio</v>
          </cell>
          <cell r="D459" t="str">
            <v>Luminária de sobrepor EF74-S1200840, 12W, 1100lm, 4000K - Lumicenter ou equivalente - completa - Fornecimento e  instalação</v>
          </cell>
          <cell r="E459" t="str">
            <v>und</v>
          </cell>
          <cell r="F459">
            <v>26</v>
          </cell>
          <cell r="G459">
            <v>180.24</v>
          </cell>
          <cell r="H459">
            <v>20.58</v>
          </cell>
          <cell r="I459">
            <v>200.82</v>
          </cell>
          <cell r="J459">
            <v>4686.24</v>
          </cell>
          <cell r="K459">
            <v>535.08000000000004</v>
          </cell>
          <cell r="L459">
            <v>5221.32</v>
          </cell>
        </row>
        <row r="460">
          <cell r="A460" t="str">
            <v xml:space="preserve"> 13.1.85</v>
          </cell>
          <cell r="B460" t="str">
            <v xml:space="preserve"> COMP.2097 </v>
          </cell>
          <cell r="C460" t="str">
            <v>Próprio</v>
          </cell>
          <cell r="D460" t="str">
            <v>Luminária de sobrepor EHT24-S4000830, hermética, 35W, 4320lm, 3000K - Lumicenter ou equivalente - completa - fornecimento e  instalação</v>
          </cell>
          <cell r="E460" t="str">
            <v>und</v>
          </cell>
          <cell r="F460">
            <v>32</v>
          </cell>
          <cell r="G460">
            <v>539.71</v>
          </cell>
          <cell r="H460">
            <v>53.58</v>
          </cell>
          <cell r="I460">
            <v>593.29</v>
          </cell>
          <cell r="J460">
            <v>17270.72</v>
          </cell>
          <cell r="K460">
            <v>1714.56</v>
          </cell>
          <cell r="L460">
            <v>18985.28</v>
          </cell>
        </row>
        <row r="461">
          <cell r="A461" t="str">
            <v xml:space="preserve"> 13.1.86</v>
          </cell>
          <cell r="B461" t="str">
            <v xml:space="preserve"> COMP.2095 </v>
          </cell>
          <cell r="C461" t="str">
            <v>Próprio</v>
          </cell>
          <cell r="D461" t="str">
            <v>Luminária de embutir EF71-E1200830, 12W, 1200lm, 3000K - Lumicenter ou equivalente - completa - Fornecimento e  instalação</v>
          </cell>
          <cell r="E461" t="str">
            <v>und</v>
          </cell>
          <cell r="F461">
            <v>6</v>
          </cell>
          <cell r="G461">
            <v>149.44</v>
          </cell>
          <cell r="H461">
            <v>20.58</v>
          </cell>
          <cell r="I461">
            <v>170.02</v>
          </cell>
          <cell r="J461">
            <v>896.64</v>
          </cell>
          <cell r="K461">
            <v>123.48</v>
          </cell>
          <cell r="L461">
            <v>1020.12</v>
          </cell>
        </row>
        <row r="462">
          <cell r="A462" t="str">
            <v xml:space="preserve"> 13.1.87</v>
          </cell>
          <cell r="B462" t="str">
            <v xml:space="preserve"> COMP.1500 </v>
          </cell>
          <cell r="C462" t="str">
            <v>Próprio</v>
          </cell>
          <cell r="D462" t="str">
            <v>Luminária de Embutir LED com difusor em acrílico leitoso. Corpo em chapa de aço tratada com pintura eletrostática microtexturizada.  Driver incluso. 4000k - 35W - 3770 lm Referência: LHT43-E4000840.  Marca: Lumicenter ou equivalente.  Cor:Branca.  Dimensões: 61,7x61,7x10,0 cm (LxPxA) - FORNECIMENTO E INSTALAÇÃO</v>
          </cell>
          <cell r="E462" t="str">
            <v>und</v>
          </cell>
          <cell r="F462">
            <v>12</v>
          </cell>
          <cell r="G462">
            <v>431.95</v>
          </cell>
          <cell r="H462">
            <v>53.58</v>
          </cell>
          <cell r="I462">
            <v>485.53</v>
          </cell>
          <cell r="J462">
            <v>5183.3999999999996</v>
          </cell>
          <cell r="K462">
            <v>642.96</v>
          </cell>
          <cell r="L462">
            <v>5826.36</v>
          </cell>
        </row>
        <row r="463">
          <cell r="A463" t="str">
            <v xml:space="preserve"> 13.1.88</v>
          </cell>
          <cell r="B463" t="str">
            <v xml:space="preserve"> COMP.2085 </v>
          </cell>
          <cell r="C463" t="str">
            <v>Próprio</v>
          </cell>
          <cell r="D463" t="str">
            <v>PLUG MACHO 2P+T, ABNT,  DE EMBUTIR, 10 A COM RABICHO DE CABO PP 3x1,5mm², COM 1,5M.</v>
          </cell>
          <cell r="E463" t="str">
            <v>und</v>
          </cell>
          <cell r="F463">
            <v>32</v>
          </cell>
          <cell r="G463">
            <v>11.16</v>
          </cell>
          <cell r="H463">
            <v>8.7899999999999991</v>
          </cell>
          <cell r="I463">
            <v>19.95</v>
          </cell>
          <cell r="J463">
            <v>357.12</v>
          </cell>
          <cell r="K463">
            <v>281.27999999999997</v>
          </cell>
          <cell r="L463">
            <v>638.4</v>
          </cell>
        </row>
        <row r="464">
          <cell r="A464" t="str">
            <v xml:space="preserve"> 13.1.89</v>
          </cell>
          <cell r="B464" t="str">
            <v xml:space="preserve"> 97607 </v>
          </cell>
          <cell r="C464" t="str">
            <v>SINAPI</v>
          </cell>
          <cell r="D464" t="str">
            <v>LUMINÁRIA ARANDELA TIPO TARTARUGA, DE SOBREPOR, COR PRETA, COM 1 LÂMPADA LED DE 6 W, SEM REATOR - FORNECIMENTO E INSTALAÇÃO. AF_09/2024</v>
          </cell>
          <cell r="E464" t="str">
            <v>und</v>
          </cell>
          <cell r="F464">
            <v>12</v>
          </cell>
          <cell r="G464">
            <v>88.21</v>
          </cell>
          <cell r="H464">
            <v>23.97</v>
          </cell>
          <cell r="I464">
            <v>112.18</v>
          </cell>
          <cell r="J464">
            <v>1058.52</v>
          </cell>
          <cell r="K464">
            <v>287.64</v>
          </cell>
          <cell r="L464">
            <v>1346.16</v>
          </cell>
        </row>
        <row r="465">
          <cell r="A465" t="str">
            <v xml:space="preserve"> 13.1.90</v>
          </cell>
          <cell r="B465" t="str">
            <v xml:space="preserve"> 90447 </v>
          </cell>
          <cell r="C465" t="str">
            <v>SINAPI</v>
          </cell>
          <cell r="D465" t="str">
            <v>RASGO LINEAR MANUAL EM ALVENARIA, PARA ELETRODUTOS, DIÂMETROS MENORES OU IGUAIS A 40 MM. AF_09/2023</v>
          </cell>
          <cell r="E465" t="str">
            <v>m</v>
          </cell>
          <cell r="F465">
            <v>268.39999999999998</v>
          </cell>
          <cell r="G465">
            <v>1.27</v>
          </cell>
          <cell r="H465">
            <v>9.61</v>
          </cell>
          <cell r="I465">
            <v>10.88</v>
          </cell>
          <cell r="J465">
            <v>340.86</v>
          </cell>
          <cell r="K465">
            <v>2579.3200000000002</v>
          </cell>
          <cell r="L465">
            <v>2920.18</v>
          </cell>
        </row>
        <row r="466">
          <cell r="A466" t="str">
            <v xml:space="preserve"> 13.1.91</v>
          </cell>
          <cell r="B466" t="str">
            <v xml:space="preserve"> 104766 </v>
          </cell>
          <cell r="C466" t="str">
            <v>SINAPI</v>
          </cell>
          <cell r="D466" t="str">
            <v>CHUMBAMENTO LINEAR EM ALVENARIA PARA ELETRODUTOS COM DIÂMETROS MENORES OU IGUAIS A 40 MM. AF_09/2023</v>
          </cell>
          <cell r="E466" t="str">
            <v>m</v>
          </cell>
          <cell r="F466">
            <v>268.39999999999998</v>
          </cell>
          <cell r="G466">
            <v>4.91</v>
          </cell>
          <cell r="H466">
            <v>15.33</v>
          </cell>
          <cell r="I466">
            <v>20.239999999999998</v>
          </cell>
          <cell r="J466">
            <v>1317.84</v>
          </cell>
          <cell r="K466">
            <v>4114.57</v>
          </cell>
          <cell r="L466">
            <v>5432.41</v>
          </cell>
        </row>
        <row r="467">
          <cell r="A467" t="str">
            <v xml:space="preserve"> 13.1.92</v>
          </cell>
          <cell r="B467" t="str">
            <v xml:space="preserve"> COMP.1891 </v>
          </cell>
          <cell r="C467" t="str">
            <v>Próprio</v>
          </cell>
          <cell r="D467" t="str">
            <v>QUADRO DE DISTRIBUIÇÃO EM CHAPA GALVANIZADA, SOBREPOR, COM BARRAMENTO TRIFÁSICO PARA DISJUNTOR DE 150A - DIMENSÕES: 750X400X125MM - FORNECIMENTO E INSTALAÇÃO</v>
          </cell>
          <cell r="E467" t="str">
            <v>und</v>
          </cell>
          <cell r="F467">
            <v>1</v>
          </cell>
          <cell r="G467">
            <v>775.49</v>
          </cell>
          <cell r="H467">
            <v>222.64</v>
          </cell>
          <cell r="I467">
            <v>998.13</v>
          </cell>
          <cell r="J467">
            <v>775.49</v>
          </cell>
          <cell r="K467">
            <v>222.64</v>
          </cell>
          <cell r="L467">
            <v>998.13</v>
          </cell>
        </row>
        <row r="468">
          <cell r="A468" t="str">
            <v xml:space="preserve"> 13.1.93</v>
          </cell>
          <cell r="B468" t="str">
            <v xml:space="preserve"> COMP.2084 </v>
          </cell>
          <cell r="C468" t="str">
            <v>Próprio</v>
          </cell>
          <cell r="D468" t="str">
            <v>QUADRO DE DISTRIBUIÇÃO EM CHAPA GALVANIZADA, SOBREPOR, COM BARRAMENTO TRIFÁSICO PARA DISJUNTOR DE 200A - DIMENSÕES: 750X475X125MM - FORNECIMENTO E INSTALAÇÃO</v>
          </cell>
          <cell r="E468" t="str">
            <v>und</v>
          </cell>
          <cell r="F468">
            <v>1</v>
          </cell>
          <cell r="G468">
            <v>857.14</v>
          </cell>
          <cell r="H468">
            <v>222.64</v>
          </cell>
          <cell r="I468">
            <v>1079.78</v>
          </cell>
          <cell r="J468">
            <v>857.14</v>
          </cell>
          <cell r="K468">
            <v>222.64</v>
          </cell>
          <cell r="L468">
            <v>1079.78</v>
          </cell>
        </row>
        <row r="469">
          <cell r="A469" t="str">
            <v xml:space="preserve"> 13.1.94</v>
          </cell>
          <cell r="B469" t="str">
            <v xml:space="preserve"> COMP.2083 </v>
          </cell>
          <cell r="C469" t="str">
            <v>Próprio</v>
          </cell>
          <cell r="D469" t="str">
            <v>QUADRO DE DISTRIBUIÇÃO EM CHAPA GALVANIZADA, SOBREPOR, COM BARRAMENTO TRIFÁSICO PARA DISJUNTOR DE 300A - DIMENSÕES: 750X400X125MM - FORNECIMENTO E INSTALAÇÃO</v>
          </cell>
          <cell r="E469" t="str">
            <v>und</v>
          </cell>
          <cell r="F469">
            <v>1</v>
          </cell>
          <cell r="G469">
            <v>897.16</v>
          </cell>
          <cell r="H469">
            <v>222.64</v>
          </cell>
          <cell r="I469">
            <v>1119.8</v>
          </cell>
          <cell r="J469">
            <v>897.16</v>
          </cell>
          <cell r="K469">
            <v>222.64</v>
          </cell>
          <cell r="L469">
            <v>1119.8</v>
          </cell>
        </row>
        <row r="470">
          <cell r="D470" t="str">
            <v>TOTAIS</v>
          </cell>
          <cell r="E470" t="str">
            <v/>
          </cell>
          <cell r="J470">
            <v>140949.79999999996</v>
          </cell>
          <cell r="K470">
            <v>51473.910000000011</v>
          </cell>
        </row>
        <row r="471">
          <cell r="D471" t="str">
            <v/>
          </cell>
          <cell r="E471" t="str">
            <v/>
          </cell>
          <cell r="K471">
            <v>192423.70999999996</v>
          </cell>
        </row>
        <row r="472">
          <cell r="A472">
            <v>14</v>
          </cell>
          <cell r="D472" t="str">
            <v>INSTALAÇÕES PREVENTIVAS DE INCÊNDIO</v>
          </cell>
          <cell r="L472">
            <v>13565.06</v>
          </cell>
        </row>
        <row r="473">
          <cell r="A473" t="str">
            <v xml:space="preserve"> 14.1 </v>
          </cell>
          <cell r="D473" t="str">
            <v>EXTINTORES</v>
          </cell>
          <cell r="L473">
            <v>891</v>
          </cell>
        </row>
        <row r="474">
          <cell r="A474" t="str">
            <v xml:space="preserve"> 14.1.1 </v>
          </cell>
          <cell r="B474" t="str">
            <v xml:space="preserve"> COMP.1572.R01</v>
          </cell>
          <cell r="C474" t="str">
            <v>Próprio</v>
          </cell>
          <cell r="D474" t="str">
            <v>EXTINTOR DE INCÊNDIO PORTÁTIL COM CARGA DE PQS DE 4 KG, CLASSE ABC - FORNECIMENTO E INSTALAÇÃO.</v>
          </cell>
          <cell r="E474" t="str">
            <v>und</v>
          </cell>
          <cell r="F474">
            <v>4</v>
          </cell>
          <cell r="G474">
            <v>170.26</v>
          </cell>
          <cell r="H474">
            <v>21.46</v>
          </cell>
          <cell r="I474">
            <v>191.72</v>
          </cell>
          <cell r="J474">
            <v>681.04</v>
          </cell>
          <cell r="K474">
            <v>85.84</v>
          </cell>
          <cell r="L474">
            <v>766.88</v>
          </cell>
        </row>
        <row r="475">
          <cell r="A475" t="str">
            <v xml:space="preserve"> 14.1.2 </v>
          </cell>
          <cell r="B475" t="str">
            <v xml:space="preserve"> COMP.1662 </v>
          </cell>
          <cell r="C475" t="str">
            <v>Próprio</v>
          </cell>
          <cell r="D475" t="str">
            <v>PLACA DE SINALIZACAO DE SEGURANCA CONTRA INCENDIO, FOTOLUMINESCENTE, 20x20 CM, EM PVC *2* MM ANTI-CHAMAS (SIMBOLOS, CORES E PICTOGRAMAS CONFORME NBR 13434) - FORNECIMENTO E INSTALAÇÃO</v>
          </cell>
          <cell r="E475" t="str">
            <v>und</v>
          </cell>
          <cell r="F475">
            <v>4</v>
          </cell>
          <cell r="G475">
            <v>28.23</v>
          </cell>
          <cell r="H475">
            <v>2.8</v>
          </cell>
          <cell r="I475">
            <v>31.03</v>
          </cell>
          <cell r="J475">
            <v>112.92</v>
          </cell>
          <cell r="K475">
            <v>11.2</v>
          </cell>
          <cell r="L475">
            <v>124.12</v>
          </cell>
        </row>
        <row r="476">
          <cell r="A476" t="str">
            <v xml:space="preserve"> 14.2 </v>
          </cell>
          <cell r="D476" t="str">
            <v>ILUMINAÇÃO DE EMERGÊNCIA</v>
          </cell>
          <cell r="L476">
            <v>245.88</v>
          </cell>
        </row>
        <row r="477">
          <cell r="A477" t="str">
            <v xml:space="preserve"> 14.2.1 </v>
          </cell>
          <cell r="B477">
            <v>97599</v>
          </cell>
          <cell r="C477" t="str">
            <v>SINAPI</v>
          </cell>
          <cell r="D477" t="str">
            <v>LUMINÁRIA DE EMERGÊNCIA, COM 30 LÂMPADAS LED DE 2 W, SEM REATOR - FORNECIMENTO E INSTALAÇÃO. AF_02/2020</v>
          </cell>
          <cell r="E477" t="str">
            <v>und</v>
          </cell>
          <cell r="F477">
            <v>12</v>
          </cell>
          <cell r="G477">
            <v>13.17</v>
          </cell>
          <cell r="H477">
            <v>7.32</v>
          </cell>
          <cell r="I477">
            <v>20.49</v>
          </cell>
          <cell r="J477">
            <v>158.04</v>
          </cell>
          <cell r="K477">
            <v>87.84</v>
          </cell>
          <cell r="L477">
            <v>245.88</v>
          </cell>
        </row>
        <row r="478">
          <cell r="A478" t="str">
            <v xml:space="preserve"> 14.3 </v>
          </cell>
          <cell r="D478" t="str">
            <v>SINALIZAÇÃO</v>
          </cell>
          <cell r="L478">
            <v>821.69</v>
          </cell>
        </row>
        <row r="479">
          <cell r="A479" t="str">
            <v xml:space="preserve"> 14.3.1 </v>
          </cell>
          <cell r="B479" t="str">
            <v xml:space="preserve"> COMP.546 </v>
          </cell>
          <cell r="C479" t="str">
            <v>Próprio</v>
          </cell>
          <cell r="D479" t="str">
            <v>PLACA DE SINALIZACAO DE SEGURANCA CONTRA INCENDIO, FOTOLUMINESCENTE, RETANGULAR, *15 X 30* CM, EM PVC *2* MM ANTI-CHAMAS (SIMBOLOS, CORES E PICTOGRAMAS CONFORME NBR 13434) - FORNECIMENTO E INSTALAÇÃO</v>
          </cell>
          <cell r="E479" t="str">
            <v>und</v>
          </cell>
          <cell r="F479">
            <v>11</v>
          </cell>
          <cell r="G479">
            <v>24.47</v>
          </cell>
          <cell r="H479">
            <v>2.8</v>
          </cell>
          <cell r="I479">
            <v>27.27</v>
          </cell>
          <cell r="J479">
            <v>269.17</v>
          </cell>
          <cell r="K479">
            <v>30.8</v>
          </cell>
          <cell r="L479">
            <v>299.97000000000003</v>
          </cell>
        </row>
        <row r="480">
          <cell r="A480" t="str">
            <v xml:space="preserve"> 14.3.2</v>
          </cell>
          <cell r="B480" t="str">
            <v xml:space="preserve"> COMP.209 </v>
          </cell>
          <cell r="C480" t="str">
            <v>Próprio</v>
          </cell>
          <cell r="D480" t="str">
            <v>PLACA DE LOTAÇÃO MÁXIMA, FOTOLUMINESCENTE, RETANGULAR, *20 X 40* CM, EM PVC *2* MM ANTI-CHAMAS (SIMBOLOS, CORES E PICTOGRAMAS CONFORME NBR 13434) - FORNECIMENTO E INSTALAÇÃO</v>
          </cell>
          <cell r="E480" t="str">
            <v>und</v>
          </cell>
          <cell r="F480">
            <v>2</v>
          </cell>
          <cell r="G480">
            <v>45.26</v>
          </cell>
          <cell r="H480">
            <v>2.8</v>
          </cell>
          <cell r="I480">
            <v>48.06</v>
          </cell>
          <cell r="J480">
            <v>90.52</v>
          </cell>
          <cell r="K480">
            <v>5.6</v>
          </cell>
          <cell r="L480">
            <v>96.12</v>
          </cell>
        </row>
        <row r="481">
          <cell r="A481" t="str">
            <v xml:space="preserve"> 14.3.3</v>
          </cell>
          <cell r="B481" t="str">
            <v>COMP.1652</v>
          </cell>
          <cell r="C481" t="str">
            <v>Próprio</v>
          </cell>
          <cell r="D481" t="str">
            <v>FITAS FOTOUMINESCENTE NAS BORDAS DOS DEGRAUS E PATAMARES, L=7CM</v>
          </cell>
          <cell r="E481" t="str">
            <v>m</v>
          </cell>
          <cell r="F481">
            <v>22.4</v>
          </cell>
          <cell r="G481">
            <v>15.75</v>
          </cell>
          <cell r="H481">
            <v>3.25</v>
          </cell>
          <cell r="I481">
            <v>19</v>
          </cell>
          <cell r="J481">
            <v>352.8</v>
          </cell>
          <cell r="K481">
            <v>72.8</v>
          </cell>
          <cell r="L481">
            <v>425.6</v>
          </cell>
        </row>
        <row r="482">
          <cell r="A482" t="str">
            <v xml:space="preserve"> 14.4 </v>
          </cell>
          <cell r="D482" t="str">
            <v>SISTEMA DE GÁS</v>
          </cell>
          <cell r="L482">
            <v>11606.49</v>
          </cell>
        </row>
        <row r="483">
          <cell r="A483" t="str">
            <v xml:space="preserve"> 14.4.1 </v>
          </cell>
          <cell r="B483">
            <v>92687</v>
          </cell>
          <cell r="C483" t="str">
            <v>SINAPI</v>
          </cell>
          <cell r="D483" t="str">
            <v>TUBO DE AÇO GALVANIZADO COM COSTURA, CLASSE MÉDIA, CONEXÃO ROSQUEADA, DN 15 (1/2"), INSTALADO EM RAMAIS E SUB-RAMAIS DE GÁS - FORNECIMENTO E INSTALAÇÃO. AF_10/2020</v>
          </cell>
          <cell r="E483" t="str">
            <v>M</v>
          </cell>
          <cell r="F483">
            <v>6.3</v>
          </cell>
          <cell r="G483">
            <v>19.75</v>
          </cell>
          <cell r="H483">
            <v>8.11</v>
          </cell>
          <cell r="I483">
            <v>27.86</v>
          </cell>
          <cell r="J483">
            <v>124.42</v>
          </cell>
          <cell r="K483">
            <v>51.09</v>
          </cell>
          <cell r="L483">
            <v>175.51</v>
          </cell>
        </row>
        <row r="484">
          <cell r="A484" t="str">
            <v xml:space="preserve"> 14.4.2</v>
          </cell>
          <cell r="B484">
            <v>92688</v>
          </cell>
          <cell r="C484" t="str">
            <v>SINAPI</v>
          </cell>
          <cell r="D484" t="str">
            <v>TUBO DE AÇO GALVANIZADO COM COSTURA, CLASSE MÉDIA, CONEXÃO ROSQUEADA, DN 20 (3/4"), INSTALADO EM RAMAIS E SUB-RAMAIS DE GÁS - FORNECIMENTO E INSTALAÇÃO. AF_10/2020</v>
          </cell>
          <cell r="E484" t="str">
            <v>M</v>
          </cell>
          <cell r="F484">
            <v>2.9</v>
          </cell>
          <cell r="G484">
            <v>25.53</v>
          </cell>
          <cell r="H484">
            <v>13.93</v>
          </cell>
          <cell r="I484">
            <v>39.46</v>
          </cell>
          <cell r="J484">
            <v>74.03</v>
          </cell>
          <cell r="K484">
            <v>40.39</v>
          </cell>
          <cell r="L484">
            <v>114.42</v>
          </cell>
        </row>
        <row r="485">
          <cell r="A485" t="str">
            <v xml:space="preserve"> 14.4.3</v>
          </cell>
          <cell r="B485">
            <v>97536</v>
          </cell>
          <cell r="C485" t="str">
            <v>SINAPI</v>
          </cell>
          <cell r="D485" t="str">
            <v>TUBO DE AÇO GALVANIZADO COM COSTURA, CLASSE MÉDIA, CONEXÃO ROSQUEADA, DN 25 (1"), INSTALADO EM RAMAIS E SUB-RAMAIS DE GÁS - FORNECIMENTO E INSTALAÇÃO. AF_10/2020</v>
          </cell>
          <cell r="E485" t="str">
            <v>M</v>
          </cell>
          <cell r="F485">
            <v>4.9000000000000004</v>
          </cell>
          <cell r="G485">
            <v>38.200000000000003</v>
          </cell>
          <cell r="H485">
            <v>22.66</v>
          </cell>
          <cell r="I485">
            <v>60.86</v>
          </cell>
          <cell r="J485">
            <v>187.18</v>
          </cell>
          <cell r="K485">
            <v>111.03</v>
          </cell>
          <cell r="L485">
            <v>298.20999999999998</v>
          </cell>
        </row>
        <row r="486">
          <cell r="A486" t="str">
            <v xml:space="preserve"> 14.4.4</v>
          </cell>
          <cell r="B486">
            <v>92652</v>
          </cell>
          <cell r="C486" t="str">
            <v>SINAPI</v>
          </cell>
          <cell r="D486" t="str">
            <v>TUBO DE AÇO GALVANIZADO COM COSTURA, CLASSE MÉDIA, CONEXÃO ROSQUEADA, DN 32 (1 1/4"), INSTALADO EM REDE DE ALIMENTAÇÃO PARA SPRINKLER - FORNECIMENTO E INSTALAÇÃO. AF_10/2020</v>
          </cell>
          <cell r="E486" t="str">
            <v>M</v>
          </cell>
          <cell r="F486">
            <v>10.8</v>
          </cell>
          <cell r="G486">
            <v>45.79</v>
          </cell>
          <cell r="H486">
            <v>12.9</v>
          </cell>
          <cell r="I486">
            <v>58.69</v>
          </cell>
          <cell r="J486">
            <v>494.53</v>
          </cell>
          <cell r="K486">
            <v>139.32</v>
          </cell>
          <cell r="L486">
            <v>633.85</v>
          </cell>
        </row>
        <row r="487">
          <cell r="A487" t="str">
            <v xml:space="preserve"> 14.4.5</v>
          </cell>
          <cell r="B487">
            <v>92653</v>
          </cell>
          <cell r="C487" t="str">
            <v>SINAPI</v>
          </cell>
          <cell r="D487" t="str">
            <v>TUBO DE AÇO GALVANIZADO COM COSTURA, CLASSE MÉDIA, CONEXÃO ROSQUEADA, DN 40 (1 1/2"), INSTALADO EM REDE DE ALIMENTAÇÃO PARA SPRINKLER - FORNECIMENTO E INSTALAÇÃO. AF_10/2020</v>
          </cell>
          <cell r="E487" t="str">
            <v>M</v>
          </cell>
          <cell r="F487">
            <v>35.4</v>
          </cell>
          <cell r="G487">
            <v>53.01</v>
          </cell>
          <cell r="H487">
            <v>13.69</v>
          </cell>
          <cell r="I487">
            <v>66.7</v>
          </cell>
          <cell r="J487">
            <v>1876.55</v>
          </cell>
          <cell r="K487">
            <v>484.62</v>
          </cell>
          <cell r="L487">
            <v>2361.17</v>
          </cell>
        </row>
        <row r="488">
          <cell r="A488" t="str">
            <v xml:space="preserve"> 14.4.6</v>
          </cell>
          <cell r="B488">
            <v>92654</v>
          </cell>
          <cell r="C488" t="str">
            <v>SINAPI</v>
          </cell>
          <cell r="D488" t="str">
            <v>TUBO DE AÇO GALVANIZADO COM COSTURA, CLASSE MÉDIA, CONEXÃO ROSQUEADA, DN 50 (2"), INSTALADO EM REDE DE ALIMENTAÇÃO PARA SPRINKLER - FORNECIMENTO E INSTALAÇÃO. AF_10/2020</v>
          </cell>
          <cell r="E488" t="str">
            <v>M</v>
          </cell>
          <cell r="F488">
            <v>29.8</v>
          </cell>
          <cell r="G488">
            <v>75.650000000000006</v>
          </cell>
          <cell r="H488">
            <v>14.69</v>
          </cell>
          <cell r="I488">
            <v>90.34</v>
          </cell>
          <cell r="J488">
            <v>2254.37</v>
          </cell>
          <cell r="K488">
            <v>437.76</v>
          </cell>
          <cell r="L488">
            <v>2692.13</v>
          </cell>
        </row>
        <row r="489">
          <cell r="A489" t="str">
            <v xml:space="preserve"> 14.4.7</v>
          </cell>
          <cell r="B489">
            <v>92698</v>
          </cell>
          <cell r="C489" t="str">
            <v>SINAPI</v>
          </cell>
          <cell r="D489" t="str">
            <v>JOELHO 45 GRAUS, EM FERRO GALVANIZADO, CONEXÃO ROSQUEADA, DN 15 (1/2"), INSTALADO EM RAMAIS E SUB-RAMAIS DE GÁS - FORNECIMENTO E INSTALAÇÃO. AF_10/2020</v>
          </cell>
          <cell r="E489" t="str">
            <v>UN</v>
          </cell>
          <cell r="F489">
            <v>1</v>
          </cell>
          <cell r="G489">
            <v>10.68</v>
          </cell>
          <cell r="H489">
            <v>12.15</v>
          </cell>
          <cell r="I489">
            <v>22.83</v>
          </cell>
          <cell r="J489">
            <v>10.68</v>
          </cell>
          <cell r="K489">
            <v>12.15</v>
          </cell>
          <cell r="L489">
            <v>22.83</v>
          </cell>
        </row>
        <row r="490">
          <cell r="A490" t="str">
            <v xml:space="preserve"> 14.4.8</v>
          </cell>
          <cell r="B490">
            <v>92699</v>
          </cell>
          <cell r="C490" t="str">
            <v>SINAPI</v>
          </cell>
          <cell r="D490" t="str">
            <v>JOELHO 90 GRAUS, EM FERRO GALVANIZADO, CONEXÃO ROSQUEADA, DN 15 (1/2"), INSTALADO EM RAMAIS E SUB-RAMAIS DE GÁS - FORNECIMENTO E INSTALAÇÃO. AF_10/2020</v>
          </cell>
          <cell r="E490" t="str">
            <v>UN</v>
          </cell>
          <cell r="F490">
            <v>12</v>
          </cell>
          <cell r="G490">
            <v>9.2899999999999991</v>
          </cell>
          <cell r="H490">
            <v>12.15</v>
          </cell>
          <cell r="I490">
            <v>21.44</v>
          </cell>
          <cell r="J490">
            <v>111.48</v>
          </cell>
          <cell r="K490">
            <v>145.80000000000001</v>
          </cell>
          <cell r="L490">
            <v>257.27999999999997</v>
          </cell>
        </row>
        <row r="491">
          <cell r="A491" t="str">
            <v xml:space="preserve"> 14.4.9</v>
          </cell>
          <cell r="B491">
            <v>92701</v>
          </cell>
          <cell r="C491" t="str">
            <v>SINAPI</v>
          </cell>
          <cell r="D491" t="str">
            <v>JOELHO 90 GRAUS, EM FERRO GALVANIZADO, CONEXÃO ROSQUEADA, DN 20 (3/4"), INSTALADO EM RAMAIS E SUB-RAMAIS DE GÁS - FORNECIMENTO E INSTALAÇÃO. AF_10/2020</v>
          </cell>
          <cell r="E491" t="str">
            <v>UN</v>
          </cell>
          <cell r="F491">
            <v>1</v>
          </cell>
          <cell r="G491">
            <v>14.29</v>
          </cell>
          <cell r="H491">
            <v>20.88</v>
          </cell>
          <cell r="I491">
            <v>35.17</v>
          </cell>
          <cell r="J491">
            <v>14.29</v>
          </cell>
          <cell r="K491">
            <v>20.88</v>
          </cell>
          <cell r="L491">
            <v>35.17</v>
          </cell>
        </row>
        <row r="492">
          <cell r="A492" t="str">
            <v xml:space="preserve"> 14.4.10</v>
          </cell>
          <cell r="B492">
            <v>92703</v>
          </cell>
          <cell r="C492" t="str">
            <v>SINAPI</v>
          </cell>
          <cell r="D492" t="str">
            <v>JOELHO 90 GRAUS, EM FERRO GALVANIZADO, CONEXÃO ROSQUEADA, DN 25 (1"), INSTALADO EM RAMAIS E SUB-RAMAIS DE GÁS - FORNECIMENTO E INSTALAÇÃO. AF_10/2020</v>
          </cell>
          <cell r="E492" t="str">
            <v>UN</v>
          </cell>
          <cell r="F492">
            <v>1</v>
          </cell>
          <cell r="G492">
            <v>21.74</v>
          </cell>
          <cell r="H492">
            <v>33.979999999999997</v>
          </cell>
          <cell r="I492">
            <v>55.72</v>
          </cell>
          <cell r="J492">
            <v>21.74</v>
          </cell>
          <cell r="K492">
            <v>33.979999999999997</v>
          </cell>
          <cell r="L492">
            <v>55.72</v>
          </cell>
        </row>
        <row r="493">
          <cell r="A493" t="str">
            <v xml:space="preserve"> 14.4.11</v>
          </cell>
          <cell r="B493">
            <v>92672</v>
          </cell>
          <cell r="C493" t="str">
            <v>SINAPI</v>
          </cell>
          <cell r="D493" t="str">
            <v>JOELHO 90 GRAUS, EM FERRO GALVANIZADO, CONEXÃO ROSQUEADA, DN 32 (1 1/4"), INSTALADO EM REDE DE ALIMENTAÇÃO PARA SPRINKLER - FORNECIMENTO E INSTALAÇÃO. AF_10/2020</v>
          </cell>
          <cell r="E493" t="str">
            <v>UN</v>
          </cell>
          <cell r="F493">
            <v>4</v>
          </cell>
          <cell r="G493">
            <v>29.31</v>
          </cell>
          <cell r="H493">
            <v>22.38</v>
          </cell>
          <cell r="I493">
            <v>51.69</v>
          </cell>
          <cell r="J493">
            <v>117.24</v>
          </cell>
          <cell r="K493">
            <v>89.52</v>
          </cell>
          <cell r="L493">
            <v>206.76</v>
          </cell>
        </row>
        <row r="494">
          <cell r="A494" t="str">
            <v xml:space="preserve"> 14.4.12</v>
          </cell>
          <cell r="B494">
            <v>92704</v>
          </cell>
          <cell r="C494" t="str">
            <v>SINAPI</v>
          </cell>
          <cell r="D494" t="str">
            <v>TÊ, EM FERRO GALVANIZADO, CONEXÃO ROSQUEADA, DN 15 (1/2"), INSTALADO EM RAMAIS E SUB-RAMAIS DE GÁS - FORNECIMENTO E INSTALAÇÃO. AF_10/2020</v>
          </cell>
          <cell r="E494" t="str">
            <v>UN</v>
          </cell>
          <cell r="F494">
            <v>2</v>
          </cell>
          <cell r="G494">
            <v>12.63</v>
          </cell>
          <cell r="H494">
            <v>16.23</v>
          </cell>
          <cell r="I494">
            <v>28.86</v>
          </cell>
          <cell r="J494">
            <v>25.26</v>
          </cell>
          <cell r="K494">
            <v>32.46</v>
          </cell>
          <cell r="L494">
            <v>57.72</v>
          </cell>
        </row>
        <row r="495">
          <cell r="A495" t="str">
            <v xml:space="preserve"> 14.4.13</v>
          </cell>
          <cell r="B495">
            <v>92705</v>
          </cell>
          <cell r="C495" t="str">
            <v>SINAPI</v>
          </cell>
          <cell r="D495" t="str">
            <v>TÊ, EM FERRO GALVANIZADO, CONEXÃO ROSQUEADA, DN 20 (3/4"), INSTALADO EM RAMAIS E SUB-RAMAIS DE GÁS - FORNECIMENTO E INSTALAÇÃO. AF_10/2020</v>
          </cell>
          <cell r="E495" t="str">
            <v>UN</v>
          </cell>
          <cell r="F495">
            <v>1</v>
          </cell>
          <cell r="G495">
            <v>18.66</v>
          </cell>
          <cell r="H495">
            <v>27.82</v>
          </cell>
          <cell r="I495">
            <v>46.48</v>
          </cell>
          <cell r="J495">
            <v>18.66</v>
          </cell>
          <cell r="K495">
            <v>27.82</v>
          </cell>
          <cell r="L495">
            <v>46.48</v>
          </cell>
        </row>
        <row r="496">
          <cell r="A496" t="str">
            <v xml:space="preserve"> 14.4.14</v>
          </cell>
          <cell r="B496" t="str">
            <v xml:space="preserve"> COMP.2108 </v>
          </cell>
          <cell r="C496" t="str">
            <v>Próprio</v>
          </cell>
          <cell r="D496" t="str">
            <v>TÊ DE REDUÇÃO, EM FERRO GALVANIZADO, CONEXÃO ROSQUEADA, DN 25 (1") X DN 15 (1/2"), INSTALADO EM RAMAIS E SUB-RAMAIS DE GÁS - FORNECIMENTO E INSTALAÇÃO.</v>
          </cell>
          <cell r="E496" t="str">
            <v>UN</v>
          </cell>
          <cell r="F496">
            <v>1</v>
          </cell>
          <cell r="G496">
            <v>31.5</v>
          </cell>
          <cell r="H496">
            <v>30.17</v>
          </cell>
          <cell r="I496">
            <v>61.67</v>
          </cell>
          <cell r="J496">
            <v>31.5</v>
          </cell>
          <cell r="K496">
            <v>30.17</v>
          </cell>
          <cell r="L496">
            <v>61.67</v>
          </cell>
        </row>
        <row r="497">
          <cell r="A497" t="str">
            <v xml:space="preserve"> 14.4.15</v>
          </cell>
          <cell r="B497" t="str">
            <v xml:space="preserve"> COMP.2157 </v>
          </cell>
          <cell r="C497" t="str">
            <v>Próprio</v>
          </cell>
          <cell r="D497" t="str">
            <v>TÊ COM REDUÇÃO, EM FERRO GALVANIZADO, CONEXÃO ROSQUEADA, DN 32 (1 1/4") X 20 (3/4"), INSTALADO EM RAMAIS E SUB-RAMAIS DE GÁS - FORNECIMENTO E INSTALAÇÃO.</v>
          </cell>
          <cell r="E497" t="str">
            <v>UN</v>
          </cell>
          <cell r="F497">
            <v>1</v>
          </cell>
          <cell r="G497">
            <v>42.45</v>
          </cell>
          <cell r="H497">
            <v>22.05</v>
          </cell>
          <cell r="I497">
            <v>64.5</v>
          </cell>
          <cell r="J497">
            <v>42.45</v>
          </cell>
          <cell r="K497">
            <v>22.05</v>
          </cell>
          <cell r="L497">
            <v>64.5</v>
          </cell>
        </row>
        <row r="498">
          <cell r="A498" t="str">
            <v xml:space="preserve"> 14.4.16</v>
          </cell>
          <cell r="B498" t="str">
            <v xml:space="preserve"> COMP.2156 </v>
          </cell>
          <cell r="C498" t="str">
            <v>Próprio</v>
          </cell>
          <cell r="D498" t="str">
            <v>TÊ COM REDUÇÃO, EM FERRO GALVANIZADO, CONEXÃO ROSQUEADA, DN 40 (1 1/2") X 20 (3/4"), INSTALADO EM RAMAIS E SUB-RAMAIS DE GÁS - FORNECIMENTO E INSTALAÇÃO</v>
          </cell>
          <cell r="E498" t="str">
            <v>UN</v>
          </cell>
          <cell r="F498">
            <v>1</v>
          </cell>
          <cell r="G498">
            <v>55.6</v>
          </cell>
          <cell r="H498">
            <v>42.58</v>
          </cell>
          <cell r="I498">
            <v>98.18</v>
          </cell>
          <cell r="J498">
            <v>55.6</v>
          </cell>
          <cell r="K498">
            <v>42.58</v>
          </cell>
          <cell r="L498">
            <v>98.18</v>
          </cell>
        </row>
        <row r="499">
          <cell r="A499" t="str">
            <v xml:space="preserve"> 14.4.17</v>
          </cell>
          <cell r="B499" t="str">
            <v xml:space="preserve"> COMP.2155 </v>
          </cell>
          <cell r="C499" t="str">
            <v>Próprio</v>
          </cell>
          <cell r="D499" t="str">
            <v>TÊ COM REDUÇÃO, EM FERRO GALVANIZADO, CONEXÃO ROSQUEADA, DN 50 (2") X 32 (1.1/4"), INSTALADO EM RAMAIS E SUB-RAMAIS DE GÁS - FORNECIMENTO E INSTALAÇÃO.</v>
          </cell>
          <cell r="E499" t="str">
            <v>UN</v>
          </cell>
          <cell r="F499">
            <v>1</v>
          </cell>
          <cell r="G499">
            <v>81.22</v>
          </cell>
          <cell r="H499">
            <v>28.58</v>
          </cell>
          <cell r="I499">
            <v>109.8</v>
          </cell>
          <cell r="J499">
            <v>81.22</v>
          </cell>
          <cell r="K499">
            <v>28.58</v>
          </cell>
          <cell r="L499">
            <v>109.8</v>
          </cell>
        </row>
        <row r="500">
          <cell r="A500" t="str">
            <v xml:space="preserve"> 14.4.18</v>
          </cell>
          <cell r="B500">
            <v>92660</v>
          </cell>
          <cell r="C500" t="str">
            <v>SINAPI</v>
          </cell>
          <cell r="D500" t="str">
            <v>LUVA, EM FERRO GALVANIZADO, CONEXÃO ROSQUEADA, DN 32 (1 1/4"), INSTALADO EM REDE DE ALIMENTAÇÃO PARA SPRINKLER - FORNECIMENTO E INSTALAÇÃO. AF_10/2020</v>
          </cell>
          <cell r="E500" t="str">
            <v>UN</v>
          </cell>
          <cell r="F500">
            <v>1</v>
          </cell>
          <cell r="G500">
            <v>22.25</v>
          </cell>
          <cell r="H500">
            <v>14.92</v>
          </cell>
          <cell r="I500">
            <v>37.17</v>
          </cell>
          <cell r="J500">
            <v>22.25</v>
          </cell>
          <cell r="K500">
            <v>14.92</v>
          </cell>
          <cell r="L500">
            <v>37.17</v>
          </cell>
        </row>
        <row r="501">
          <cell r="A501" t="str">
            <v xml:space="preserve"> 14.4.19</v>
          </cell>
          <cell r="B501">
            <v>92938</v>
          </cell>
          <cell r="C501" t="str">
            <v>SINAPI</v>
          </cell>
          <cell r="D501" t="str">
            <v>LUVA DE REDUÇÃO, EM FERRO GALVANIZADO, 1" X 1/2", CONEXÃO ROSQUEADA, INSTALADO EM REDE DE ALIMENTAÇÃO PARA SPRINKLER - FORNECIMENTO E INSTALAÇÃO. AF_10/2020</v>
          </cell>
          <cell r="E501" t="str">
            <v>UN</v>
          </cell>
          <cell r="F501">
            <v>1</v>
          </cell>
          <cell r="G501">
            <v>16.3</v>
          </cell>
          <cell r="H501">
            <v>14.12</v>
          </cell>
          <cell r="I501">
            <v>30.42</v>
          </cell>
          <cell r="J501">
            <v>16.3</v>
          </cell>
          <cell r="K501">
            <v>14.12</v>
          </cell>
          <cell r="L501">
            <v>30.42</v>
          </cell>
        </row>
        <row r="502">
          <cell r="A502" t="str">
            <v xml:space="preserve"> 14.4.20</v>
          </cell>
          <cell r="B502">
            <v>92941</v>
          </cell>
          <cell r="C502" t="str">
            <v>SINAPI</v>
          </cell>
          <cell r="D502" t="str">
            <v>LUVA DE REDUÇÃO, EM FERRO GALVANIZADO, 1 1/4" X 1/2", CONEXÃO ROSQUEADA, INSTALADO EM REDE DE ALIMENTAÇÃO PARA SPRINKLER - FORNECIMENTO E INSTALAÇÃO. AF_10/2020</v>
          </cell>
          <cell r="E502" t="str">
            <v>UN</v>
          </cell>
          <cell r="F502">
            <v>1</v>
          </cell>
          <cell r="G502">
            <v>23.67</v>
          </cell>
          <cell r="H502">
            <v>14.92</v>
          </cell>
          <cell r="I502">
            <v>38.590000000000003</v>
          </cell>
          <cell r="J502">
            <v>23.67</v>
          </cell>
          <cell r="K502">
            <v>14.92</v>
          </cell>
          <cell r="L502">
            <v>38.590000000000003</v>
          </cell>
        </row>
        <row r="503">
          <cell r="A503" t="str">
            <v xml:space="preserve"> 14.4.21</v>
          </cell>
          <cell r="B503">
            <v>92940</v>
          </cell>
          <cell r="C503" t="str">
            <v>SINAPI</v>
          </cell>
          <cell r="D503" t="str">
            <v>LUVA DE REDUÇÃO, EM FERRO GALVANIZADO, 1 1/4" X 1", CONEXÃO ROSQUEADA, INSTALADO EM REDE DE ALIMENTAÇÃO PARA SPRINKLER - FORNECIMENTO E INSTALAÇÃO. AF_10/2020</v>
          </cell>
          <cell r="E503" t="str">
            <v>UN</v>
          </cell>
          <cell r="F503">
            <v>1</v>
          </cell>
          <cell r="G503">
            <v>23.68</v>
          </cell>
          <cell r="H503">
            <v>14.92</v>
          </cell>
          <cell r="I503">
            <v>38.6</v>
          </cell>
          <cell r="J503">
            <v>23.68</v>
          </cell>
          <cell r="K503">
            <v>14.92</v>
          </cell>
          <cell r="L503">
            <v>38.6</v>
          </cell>
        </row>
        <row r="504">
          <cell r="A504" t="str">
            <v xml:space="preserve"> 14.4.22</v>
          </cell>
          <cell r="B504">
            <v>92930</v>
          </cell>
          <cell r="C504" t="str">
            <v>SINAPI</v>
          </cell>
          <cell r="D504" t="str">
            <v>LUVA DE REDUÇÃO, EM FERRO GALVANIZADO, 1 1/2" X 3/4", CONEXÃO ROSQUEADA, INSTALADO EM REDE DE ALIMENTAÇÃO PARA HIDRANTE - FORNECIMENTO E INSTALAÇÃO. AF_10/2020</v>
          </cell>
          <cell r="E504" t="str">
            <v>UN</v>
          </cell>
          <cell r="F504">
            <v>1</v>
          </cell>
          <cell r="G504">
            <v>30.06</v>
          </cell>
          <cell r="H504">
            <v>27.31</v>
          </cell>
          <cell r="I504">
            <v>57.37</v>
          </cell>
          <cell r="J504">
            <v>30.06</v>
          </cell>
          <cell r="K504">
            <v>27.31</v>
          </cell>
          <cell r="L504">
            <v>57.37</v>
          </cell>
        </row>
        <row r="505">
          <cell r="A505" t="str">
            <v xml:space="preserve"> 14.4.23</v>
          </cell>
          <cell r="B505">
            <v>92907</v>
          </cell>
          <cell r="C505" t="str">
            <v>SINAPI</v>
          </cell>
          <cell r="D505" t="str">
            <v>LUVA DE REDUÇÃO, EM FERRO GALVANIZADO, 2" X 1 1/2", CONEXÃO ROSQUEADA, INSTALADO EM PRUMADAS - FORNECIMENTO E INSTALAÇÃO. AF_10/2020</v>
          </cell>
          <cell r="E505" t="str">
            <v>UN</v>
          </cell>
          <cell r="F505">
            <v>1</v>
          </cell>
          <cell r="G505">
            <v>45.92</v>
          </cell>
          <cell r="H505">
            <v>30.27</v>
          </cell>
          <cell r="I505">
            <v>76.19</v>
          </cell>
          <cell r="J505">
            <v>45.92</v>
          </cell>
          <cell r="K505">
            <v>30.27</v>
          </cell>
          <cell r="L505">
            <v>76.19</v>
          </cell>
        </row>
        <row r="506">
          <cell r="A506" t="str">
            <v xml:space="preserve"> 14.4.24</v>
          </cell>
          <cell r="B506">
            <v>103029</v>
          </cell>
          <cell r="C506" t="str">
            <v>SINAPI</v>
          </cell>
          <cell r="D506" t="str">
            <v>REGISTRO OU REGULADOR DE GÁS DE COZINHA - FORNECIMENTO E INSTALAÇÃO. AF_08/2021</v>
          </cell>
          <cell r="E506" t="str">
            <v>UN</v>
          </cell>
          <cell r="F506">
            <v>7</v>
          </cell>
          <cell r="G506">
            <v>42.26</v>
          </cell>
          <cell r="H506">
            <v>5.16</v>
          </cell>
          <cell r="I506">
            <v>47.42</v>
          </cell>
          <cell r="J506">
            <v>295.82</v>
          </cell>
          <cell r="K506">
            <v>36.119999999999997</v>
          </cell>
          <cell r="L506">
            <v>331.94</v>
          </cell>
        </row>
        <row r="507">
          <cell r="A507" t="str">
            <v xml:space="preserve"> 14.4.25</v>
          </cell>
          <cell r="B507">
            <v>95253</v>
          </cell>
          <cell r="C507" t="str">
            <v>SINAPI</v>
          </cell>
          <cell r="D507" t="str">
            <v>VÁLVULA DE ESFERA BRUTA, BRONZE, ROSCÁVEL, 2'' - FORNECIMENTO E INSTALAÇÃO. AF_08/2021</v>
          </cell>
          <cell r="E507" t="str">
            <v>UN</v>
          </cell>
          <cell r="F507">
            <v>2</v>
          </cell>
          <cell r="G507">
            <v>220.18</v>
          </cell>
          <cell r="H507">
            <v>15.94</v>
          </cell>
          <cell r="I507">
            <v>236.12</v>
          </cell>
          <cell r="J507">
            <v>440.36</v>
          </cell>
          <cell r="K507">
            <v>31.88</v>
          </cell>
          <cell r="L507">
            <v>472.24</v>
          </cell>
        </row>
        <row r="508">
          <cell r="A508" t="str">
            <v xml:space="preserve"> 14.4.26</v>
          </cell>
          <cell r="B508" t="str">
            <v xml:space="preserve"> COMP.2111 </v>
          </cell>
          <cell r="C508" t="str">
            <v>Próprio</v>
          </cell>
          <cell r="D508" t="str">
            <v>Válvula Solenóide de Controle, Corte e Bloqueio de Gás Liquefeito de Petróleo (GLP) e Gás GN (Gás Natural), Gás de Botijão, Encanado, Gás de Cozinha.</v>
          </cell>
          <cell r="E508" t="str">
            <v>UN</v>
          </cell>
          <cell r="F508">
            <v>1</v>
          </cell>
          <cell r="G508">
            <v>1003.64</v>
          </cell>
          <cell r="H508">
            <v>153.05000000000001</v>
          </cell>
          <cell r="I508">
            <v>1156.69</v>
          </cell>
          <cell r="J508">
            <v>1003.64</v>
          </cell>
          <cell r="K508">
            <v>153.05000000000001</v>
          </cell>
          <cell r="L508">
            <v>1156.69</v>
          </cell>
        </row>
        <row r="509">
          <cell r="A509" t="str">
            <v xml:space="preserve"> 14.4.27</v>
          </cell>
          <cell r="B509" t="str">
            <v xml:space="preserve"> COMP.2110 </v>
          </cell>
          <cell r="C509" t="str">
            <v>Próprio</v>
          </cell>
          <cell r="D509" t="str">
            <v>Detector de Vazamento de Gás GLP e GN (Gás de Cozinha) com Sirene, Tensão 12/24Vcc e Saída Rele NA/NF, com fonte de alimentação 12V e conector P4</v>
          </cell>
          <cell r="E509" t="str">
            <v>UN</v>
          </cell>
          <cell r="F509">
            <v>2</v>
          </cell>
          <cell r="G509">
            <v>324.67</v>
          </cell>
          <cell r="H509">
            <v>16.690000000000001</v>
          </cell>
          <cell r="I509">
            <v>341.36</v>
          </cell>
          <cell r="J509">
            <v>649.34</v>
          </cell>
          <cell r="K509">
            <v>33.380000000000003</v>
          </cell>
          <cell r="L509">
            <v>682.72</v>
          </cell>
        </row>
        <row r="510">
          <cell r="A510" t="str">
            <v xml:space="preserve"> 14.4.28</v>
          </cell>
          <cell r="B510" t="str">
            <v xml:space="preserve"> COMP.2161 </v>
          </cell>
          <cell r="C510" t="str">
            <v>Próprio</v>
          </cell>
          <cell r="D510" t="str">
            <v>REGULADOR DE PRESSÃO ESTÁGIO ÚNICO 12 KG/H - FORNECIMENTO E INSTALAÇÃO</v>
          </cell>
          <cell r="E510" t="str">
            <v>UN</v>
          </cell>
          <cell r="F510">
            <v>1</v>
          </cell>
          <cell r="G510">
            <v>104.64</v>
          </cell>
          <cell r="H510">
            <v>33.520000000000003</v>
          </cell>
          <cell r="I510">
            <v>138.16</v>
          </cell>
          <cell r="J510">
            <v>104.64</v>
          </cell>
          <cell r="K510">
            <v>33.520000000000003</v>
          </cell>
          <cell r="L510">
            <v>138.16</v>
          </cell>
        </row>
        <row r="511">
          <cell r="A511" t="str">
            <v xml:space="preserve"> 14.4.29</v>
          </cell>
          <cell r="B511">
            <v>101917</v>
          </cell>
          <cell r="C511" t="str">
            <v>SINAPI</v>
          </cell>
          <cell r="D511" t="str">
            <v>MANÔMETRO 0 A 200 PSI (0 A 14 KGF/CM2), D = 50MM - FORNECIMENTO E INSTALAÇÃO. AF_10/2020</v>
          </cell>
          <cell r="E511" t="str">
            <v>UN</v>
          </cell>
          <cell r="F511">
            <v>1</v>
          </cell>
          <cell r="G511">
            <v>138.46</v>
          </cell>
          <cell r="H511">
            <v>39.56</v>
          </cell>
          <cell r="I511">
            <v>178.02</v>
          </cell>
          <cell r="J511">
            <v>138.46</v>
          </cell>
          <cell r="K511">
            <v>39.56</v>
          </cell>
          <cell r="L511">
            <v>178.02</v>
          </cell>
        </row>
        <row r="512">
          <cell r="A512" t="str">
            <v xml:space="preserve"> 14.4.30</v>
          </cell>
          <cell r="B512">
            <v>95248</v>
          </cell>
          <cell r="C512" t="str">
            <v>SINAPI</v>
          </cell>
          <cell r="D512" t="str">
            <v>VÁLVULA DE ESFERA BRUTA, BRONZE, ROSCÁVEL, 1/2" - FORNECIMENTO E INSTALAÇÃO. AF_08/2021</v>
          </cell>
          <cell r="E512" t="str">
            <v>UN</v>
          </cell>
          <cell r="F512">
            <v>1</v>
          </cell>
          <cell r="G512">
            <v>51.02</v>
          </cell>
          <cell r="H512">
            <v>3.36</v>
          </cell>
          <cell r="I512">
            <v>54.38</v>
          </cell>
          <cell r="J512">
            <v>51.02</v>
          </cell>
          <cell r="K512">
            <v>3.36</v>
          </cell>
          <cell r="L512">
            <v>54.38</v>
          </cell>
        </row>
        <row r="513">
          <cell r="A513" t="str">
            <v xml:space="preserve"> 14.4.31</v>
          </cell>
          <cell r="B513" t="str">
            <v xml:space="preserve"> COMP.2159 </v>
          </cell>
          <cell r="C513" t="str">
            <v>Próprio</v>
          </cell>
          <cell r="D513" t="str">
            <v>BUJÃO COM REBORDO, EM FERRO GALVANIZADO, CONEXÃO ROSQUEADA, DN 15 (1/2") - FORNECIMENTO E INSTALAÇÃO</v>
          </cell>
          <cell r="E513" t="str">
            <v>UN</v>
          </cell>
          <cell r="F513">
            <v>1</v>
          </cell>
          <cell r="G513">
            <v>7.77</v>
          </cell>
          <cell r="H513">
            <v>20.88</v>
          </cell>
          <cell r="I513">
            <v>28.65</v>
          </cell>
          <cell r="J513">
            <v>7.77</v>
          </cell>
          <cell r="K513">
            <v>20.88</v>
          </cell>
          <cell r="L513">
            <v>28.65</v>
          </cell>
        </row>
        <row r="514">
          <cell r="A514" t="str">
            <v xml:space="preserve"> 14.4.32</v>
          </cell>
          <cell r="B514" t="str">
            <v xml:space="preserve"> COMP.1110 </v>
          </cell>
          <cell r="C514" t="str">
            <v>Próprio</v>
          </cell>
          <cell r="D514" t="str">
            <v>VENTILAÇÃO PERMANENTE EM VENEZIANA DE ALUMINIO - FORNECIMENTO E INSTALAÇÃO</v>
          </cell>
          <cell r="E514" t="str">
            <v>m²</v>
          </cell>
          <cell r="F514">
            <v>0.1</v>
          </cell>
          <cell r="G514">
            <v>895</v>
          </cell>
          <cell r="H514">
            <v>14.22</v>
          </cell>
          <cell r="I514">
            <v>909.22</v>
          </cell>
          <cell r="J514">
            <v>89.5</v>
          </cell>
          <cell r="K514">
            <v>1.42</v>
          </cell>
          <cell r="L514">
            <v>90.92</v>
          </cell>
        </row>
        <row r="515">
          <cell r="A515" t="str">
            <v xml:space="preserve"> 14.4.33</v>
          </cell>
          <cell r="B515">
            <v>93358</v>
          </cell>
          <cell r="C515" t="str">
            <v>SINAPI</v>
          </cell>
          <cell r="D515" t="str">
            <v>ESCAVAÇÃO MANUAL DE VALA. AF_09/2024</v>
          </cell>
          <cell r="E515" t="str">
            <v>m³</v>
          </cell>
          <cell r="F515">
            <v>0.03</v>
          </cell>
          <cell r="G515">
            <v>16.34</v>
          </cell>
          <cell r="H515">
            <v>72.78</v>
          </cell>
          <cell r="I515">
            <v>89.12</v>
          </cell>
          <cell r="J515">
            <v>0.49</v>
          </cell>
          <cell r="K515">
            <v>2.1800000000000002</v>
          </cell>
          <cell r="L515">
            <v>2.67</v>
          </cell>
        </row>
        <row r="516">
          <cell r="A516" t="str">
            <v xml:space="preserve"> 14.4.34</v>
          </cell>
          <cell r="B516">
            <v>93382</v>
          </cell>
          <cell r="C516" t="str">
            <v>SINAPI</v>
          </cell>
          <cell r="D516" t="str">
            <v>REATERRO MANUAL DE VALAS, COM COMPACTADOR DE SOLOS DE PERCUSSÃO. AF_08/2023</v>
          </cell>
          <cell r="E516" t="str">
            <v>m³</v>
          </cell>
          <cell r="F516">
            <v>0.03</v>
          </cell>
          <cell r="G516">
            <v>7.16</v>
          </cell>
          <cell r="H516">
            <v>19.66</v>
          </cell>
          <cell r="I516">
            <v>26.82</v>
          </cell>
          <cell r="J516">
            <v>0.21</v>
          </cell>
          <cell r="K516">
            <v>0.57999999999999996</v>
          </cell>
          <cell r="L516">
            <v>0.79</v>
          </cell>
        </row>
        <row r="517">
          <cell r="A517" t="str">
            <v xml:space="preserve"> 14.4.35</v>
          </cell>
          <cell r="B517">
            <v>98572</v>
          </cell>
          <cell r="C517" t="str">
            <v>SINAPI</v>
          </cell>
          <cell r="D517" t="str">
            <v>PROTEÇÃO MECÂNICA DE SUPERFICIE HORIZONTAL COM CONCRETO 15 MPA, E=5CM. AF_09/2023</v>
          </cell>
          <cell r="E517" t="str">
            <v>m²</v>
          </cell>
          <cell r="F517">
            <v>14.18</v>
          </cell>
          <cell r="G517">
            <v>36.69</v>
          </cell>
          <cell r="H517">
            <v>26.75</v>
          </cell>
          <cell r="I517">
            <v>63.44</v>
          </cell>
          <cell r="J517">
            <v>520.26</v>
          </cell>
          <cell r="K517">
            <v>379.31</v>
          </cell>
          <cell r="L517">
            <v>899.57</v>
          </cell>
        </row>
        <row r="518">
          <cell r="D518" t="str">
            <v>TOTAIS</v>
          </cell>
          <cell r="E518" t="str">
            <v/>
          </cell>
          <cell r="J518">
            <v>10669.079999999998</v>
          </cell>
          <cell r="K518">
            <v>2895.98</v>
          </cell>
        </row>
        <row r="519">
          <cell r="D519" t="str">
            <v/>
          </cell>
          <cell r="E519" t="str">
            <v/>
          </cell>
          <cell r="K519">
            <v>13565.059999999998</v>
          </cell>
        </row>
        <row r="520">
          <cell r="A520">
            <v>15</v>
          </cell>
          <cell r="D520" t="str">
            <v>SERRALHERIA</v>
          </cell>
          <cell r="L520">
            <v>2762.6600000000003</v>
          </cell>
        </row>
        <row r="521">
          <cell r="A521" t="str">
            <v>15.1</v>
          </cell>
          <cell r="B521">
            <v>99855</v>
          </cell>
          <cell r="C521" t="str">
            <v>SINAPI</v>
          </cell>
          <cell r="D521" t="str">
            <v>CORRIMÃO SIMPLES, DIÂMETRO EXTERNO = 1 1/2", EM AÇO GALVANIZADO. AF_04/2019_PS</v>
          </cell>
          <cell r="E521" t="str">
            <v>m</v>
          </cell>
          <cell r="F521">
            <v>24</v>
          </cell>
          <cell r="G521">
            <v>67.739999999999995</v>
          </cell>
          <cell r="H521">
            <v>41.82</v>
          </cell>
          <cell r="I521">
            <v>109.56</v>
          </cell>
          <cell r="J521">
            <v>1625.76</v>
          </cell>
          <cell r="K521">
            <v>1003.68</v>
          </cell>
          <cell r="L521">
            <v>2629.44</v>
          </cell>
        </row>
        <row r="522">
          <cell r="A522" t="str">
            <v>15.2</v>
          </cell>
          <cell r="B522">
            <v>100719</v>
          </cell>
          <cell r="C522" t="str">
            <v>SINAPI</v>
          </cell>
          <cell r="D522" t="str">
            <v>PINTURA COM TINTA ALQUÍDICA DE FUNDO (TIPO ZARCÃO) PULVERIZADA SOBRE PERFIL METÁLICO EXECUTADO EM FÁBRICA (POR DEMÃO). AF_01/2020_PE</v>
          </cell>
          <cell r="E522" t="str">
            <v>m²</v>
          </cell>
          <cell r="F522">
            <v>6.04</v>
          </cell>
          <cell r="G522">
            <v>9.61</v>
          </cell>
          <cell r="H522">
            <v>1.63</v>
          </cell>
          <cell r="I522">
            <v>11.24</v>
          </cell>
          <cell r="J522">
            <v>58.04</v>
          </cell>
          <cell r="K522">
            <v>9.84</v>
          </cell>
          <cell r="L522">
            <v>67.88</v>
          </cell>
        </row>
        <row r="523">
          <cell r="A523" t="str">
            <v>15.3</v>
          </cell>
          <cell r="B523">
            <v>100743</v>
          </cell>
          <cell r="C523" t="str">
            <v>SINAPI</v>
          </cell>
          <cell r="D523" t="str">
            <v>PINTURA COM TINTA ALQUÍDICA DE ACABAMENTO (ESMALTE SINTÉTICO BRILHANTE) PULVERIZADA SOBRE PERFIL METÁLICO EXECUTADO EM FÁBRICA  (POR DEMÃO). AF_01/2020_PE</v>
          </cell>
          <cell r="E523" t="str">
            <v>m²</v>
          </cell>
          <cell r="F523">
            <v>6.04</v>
          </cell>
          <cell r="G523">
            <v>9.19</v>
          </cell>
          <cell r="H523">
            <v>1.63</v>
          </cell>
          <cell r="I523">
            <v>10.82</v>
          </cell>
          <cell r="J523">
            <v>55.5</v>
          </cell>
          <cell r="K523">
            <v>9.84</v>
          </cell>
          <cell r="L523">
            <v>65.34</v>
          </cell>
        </row>
        <row r="524">
          <cell r="D524" t="str">
            <v>TOTAIS</v>
          </cell>
          <cell r="E524" t="str">
            <v/>
          </cell>
          <cell r="J524">
            <v>1739.3</v>
          </cell>
          <cell r="K524">
            <v>1023.36</v>
          </cell>
        </row>
        <row r="525">
          <cell r="D525" t="str">
            <v/>
          </cell>
          <cell r="E525" t="str">
            <v/>
          </cell>
          <cell r="K525">
            <v>2762.66</v>
          </cell>
        </row>
        <row r="526">
          <cell r="A526">
            <v>16</v>
          </cell>
          <cell r="D526" t="str">
            <v>CLIMATIZAÇÃO E EXAUSTÃO</v>
          </cell>
          <cell r="L526">
            <v>168968.32000000001</v>
          </cell>
        </row>
        <row r="527">
          <cell r="A527" t="str">
            <v>16.1</v>
          </cell>
          <cell r="D527" t="str">
            <v>EQUIPAMENTOS</v>
          </cell>
          <cell r="L527">
            <v>7343.75</v>
          </cell>
        </row>
        <row r="528">
          <cell r="A528" t="str">
            <v>16.1.1</v>
          </cell>
          <cell r="B528" t="str">
            <v xml:space="preserve"> COMP.989 </v>
          </cell>
          <cell r="C528" t="str">
            <v>Próprio</v>
          </cell>
          <cell r="D528" t="str">
            <v>MAO DE OBRA INSTALAÇÃO DE AR CONDICIONADO SPLIT 7000 A 12000 BTUS - INCLUSO SUPORTES METÁLICOS COM PINTURA EM EPÓXI</v>
          </cell>
          <cell r="E528" t="str">
            <v>und</v>
          </cell>
          <cell r="F528">
            <v>7</v>
          </cell>
          <cell r="G528">
            <v>100.36</v>
          </cell>
          <cell r="H528">
            <v>280.23</v>
          </cell>
          <cell r="I528">
            <v>380.59</v>
          </cell>
          <cell r="J528">
            <v>702.52</v>
          </cell>
          <cell r="K528">
            <v>1961.61</v>
          </cell>
          <cell r="L528">
            <v>2664.13</v>
          </cell>
        </row>
        <row r="529">
          <cell r="A529" t="str">
            <v>16.1.2</v>
          </cell>
          <cell r="B529" t="str">
            <v xml:space="preserve"> COMP.990 </v>
          </cell>
          <cell r="C529" t="str">
            <v>Próprio</v>
          </cell>
          <cell r="D529" t="str">
            <v>MAO DE OBRA INSTALAÇÃO DE AR CONDICIONADO SPLIT 18000 A 30000 BTUS - INCLUSO SUPORTES METÁLICOS COM PINTURA EM EPÓXI</v>
          </cell>
          <cell r="E529" t="str">
            <v>und</v>
          </cell>
          <cell r="F529">
            <v>2</v>
          </cell>
          <cell r="G529">
            <v>166.49</v>
          </cell>
          <cell r="H529">
            <v>451.21</v>
          </cell>
          <cell r="I529">
            <v>617.70000000000005</v>
          </cell>
          <cell r="J529">
            <v>332.98</v>
          </cell>
          <cell r="K529">
            <v>902.42</v>
          </cell>
          <cell r="L529">
            <v>1235.4000000000001</v>
          </cell>
        </row>
        <row r="530">
          <cell r="A530" t="str">
            <v>16.1.3</v>
          </cell>
          <cell r="B530" t="str">
            <v xml:space="preserve"> COMP.829 </v>
          </cell>
          <cell r="C530" t="str">
            <v>Próprio</v>
          </cell>
          <cell r="D530" t="str">
            <v>MÃO DE OBRA INSTALAÇÃO VENTILADORES E EXAUSTORES</v>
          </cell>
          <cell r="E530" t="str">
            <v>und</v>
          </cell>
          <cell r="F530">
            <v>4</v>
          </cell>
          <cell r="G530">
            <v>8.5</v>
          </cell>
          <cell r="H530">
            <v>55.66</v>
          </cell>
          <cell r="I530">
            <v>64.16</v>
          </cell>
          <cell r="J530">
            <v>34</v>
          </cell>
          <cell r="K530">
            <v>222.64</v>
          </cell>
          <cell r="L530">
            <v>256.64</v>
          </cell>
        </row>
        <row r="531">
          <cell r="A531" t="str">
            <v>16.1.4</v>
          </cell>
          <cell r="B531" t="str">
            <v xml:space="preserve"> COMP.830</v>
          </cell>
          <cell r="C531" t="str">
            <v>Próprio</v>
          </cell>
          <cell r="D531" t="str">
            <v>MÃO DE OBRA INSTALAÇÃO GABINETE DE VENTILAÇÃO COM FILTRO G4</v>
          </cell>
          <cell r="E531" t="str">
            <v>und</v>
          </cell>
          <cell r="F531">
            <v>2</v>
          </cell>
          <cell r="G531">
            <v>17</v>
          </cell>
          <cell r="H531">
            <v>111.32</v>
          </cell>
          <cell r="I531">
            <v>128.32</v>
          </cell>
          <cell r="J531">
            <v>34</v>
          </cell>
          <cell r="K531">
            <v>222.64</v>
          </cell>
          <cell r="L531">
            <v>256.64</v>
          </cell>
        </row>
        <row r="532">
          <cell r="A532" t="str">
            <v>16.1.5</v>
          </cell>
          <cell r="B532" t="str">
            <v xml:space="preserve"> COMP.778</v>
          </cell>
          <cell r="C532" t="str">
            <v>Próprio</v>
          </cell>
          <cell r="D532" t="str">
            <v>MÃO DE OBRA INSTALAÇÃO COIFA</v>
          </cell>
          <cell r="E532" t="str">
            <v>und</v>
          </cell>
          <cell r="F532">
            <v>3</v>
          </cell>
          <cell r="G532">
            <v>139.26</v>
          </cell>
          <cell r="H532">
            <v>837.72</v>
          </cell>
          <cell r="I532">
            <v>976.98</v>
          </cell>
          <cell r="J532">
            <v>417.78</v>
          </cell>
          <cell r="K532">
            <v>2513.16</v>
          </cell>
          <cell r="L532">
            <v>2930.94</v>
          </cell>
        </row>
        <row r="533">
          <cell r="A533" t="str">
            <v>16.2</v>
          </cell>
          <cell r="D533" t="str">
            <v>DIFUSORES, GRELHAS E VENEZIANAS</v>
          </cell>
          <cell r="L533">
            <v>11583.470000000001</v>
          </cell>
        </row>
        <row r="534">
          <cell r="A534" t="str">
            <v>16.2.1</v>
          </cell>
          <cell r="B534" t="str">
            <v xml:space="preserve"> COMP.823 </v>
          </cell>
          <cell r="C534" t="str">
            <v>Próprio</v>
          </cell>
          <cell r="D534" t="str">
            <v>DIFUSOR CIRCULAR COM REGULAGEM DE VAZÃO EM PLÁSTICO ABS. DIÂMETRO 100 MM. REF.: SICFLUX - RVA 100 - FORNECIMENTO E INSTALAÇÃO</v>
          </cell>
          <cell r="E534" t="str">
            <v>und</v>
          </cell>
          <cell r="F534">
            <v>4</v>
          </cell>
          <cell r="G534">
            <v>64.56</v>
          </cell>
          <cell r="H534">
            <v>15.01</v>
          </cell>
          <cell r="I534">
            <v>79.569999999999993</v>
          </cell>
          <cell r="J534">
            <v>258.24</v>
          </cell>
          <cell r="K534">
            <v>60.04</v>
          </cell>
          <cell r="L534">
            <v>318.27999999999997</v>
          </cell>
        </row>
        <row r="535">
          <cell r="A535" t="str">
            <v>16.2.2</v>
          </cell>
          <cell r="B535" t="str">
            <v xml:space="preserve"> COMP.1958 </v>
          </cell>
          <cell r="C535" t="str">
            <v>Próprio</v>
          </cell>
          <cell r="D535" t="str">
            <v>CAIXA DE FILTRAGEM REDONDA EM CHAPA DE AÇO GALVANIZADO, COM FILTROS G4+M5 - DIÂMETRO DE 150MM - FORNECIMENTO E INSTALAÇÃO</v>
          </cell>
          <cell r="E535" t="str">
            <v>und</v>
          </cell>
          <cell r="F535">
            <v>1</v>
          </cell>
          <cell r="G535">
            <v>847.83</v>
          </cell>
          <cell r="H535">
            <v>61.9</v>
          </cell>
          <cell r="I535">
            <v>909.73</v>
          </cell>
          <cell r="J535">
            <v>847.83</v>
          </cell>
          <cell r="K535">
            <v>61.9</v>
          </cell>
          <cell r="L535">
            <v>909.73</v>
          </cell>
        </row>
        <row r="536">
          <cell r="A536" t="str">
            <v>16.2.3</v>
          </cell>
          <cell r="B536" t="str">
            <v xml:space="preserve"> COMP.1952 </v>
          </cell>
          <cell r="C536" t="str">
            <v>Próprio</v>
          </cell>
          <cell r="D536" t="str">
            <v>GRELHA DE INSUFLAMENTO DE AR EM ALUMÍNIO ANODIZADO, DUPLA DEFLEXÃO, ALETAS HORIZONTAIS AJUSTÁVEIS INDIVIDUALMENTE, COM REGISTRO - DIMENSÕES DE 825X425MM.</v>
          </cell>
          <cell r="E536" t="str">
            <v>und</v>
          </cell>
          <cell r="F536">
            <v>10</v>
          </cell>
          <cell r="G536">
            <v>794.94</v>
          </cell>
          <cell r="H536">
            <v>218.07</v>
          </cell>
          <cell r="I536">
            <v>1013.01</v>
          </cell>
          <cell r="J536">
            <v>7949.4</v>
          </cell>
          <cell r="K536">
            <v>2180.6999999999998</v>
          </cell>
          <cell r="L536">
            <v>10130.1</v>
          </cell>
        </row>
        <row r="537">
          <cell r="A537" t="str">
            <v>16.2.4</v>
          </cell>
          <cell r="B537" t="str">
            <v xml:space="preserve"> COMP.1945 </v>
          </cell>
          <cell r="C537" t="str">
            <v>Próprio</v>
          </cell>
          <cell r="D537" t="str">
            <v>VENEZIANA EXTERNA, COM TELA DE PROTEÇÃO E PINGADEIRA - DIMENSÕES DE 400X200MM</v>
          </cell>
          <cell r="E537" t="str">
            <v>und</v>
          </cell>
          <cell r="F537">
            <v>1</v>
          </cell>
          <cell r="G537">
            <v>150.44</v>
          </cell>
          <cell r="H537">
            <v>74.92</v>
          </cell>
          <cell r="I537">
            <v>225.36</v>
          </cell>
          <cell r="J537">
            <v>150.44</v>
          </cell>
          <cell r="K537">
            <v>74.92</v>
          </cell>
          <cell r="L537">
            <v>225.36</v>
          </cell>
        </row>
        <row r="538">
          <cell r="A538" t="str">
            <v>16.3</v>
          </cell>
          <cell r="D538" t="str">
            <v>TUBULAÇÃO DE COBRE E ISOLAMENTO</v>
          </cell>
          <cell r="L538">
            <v>6565.76</v>
          </cell>
        </row>
        <row r="539">
          <cell r="A539" t="str">
            <v>16.3.1</v>
          </cell>
          <cell r="B539">
            <v>97327</v>
          </cell>
          <cell r="C539" t="str">
            <v>SINAPI</v>
          </cell>
          <cell r="D539" t="str">
            <v>TUBO EM COBRE FLEXÍVEL, DN 1/4", COM ISOLAMENTO, INSTALADO EM RAMAL DE ALIMENTAÇÃO DE AR CONDICIONADO COM CONDENSADORA INDIVIDUAL   FORNECIMENTO E INSTALAÇÃO. AF_12/2015</v>
          </cell>
          <cell r="E539" t="str">
            <v>m</v>
          </cell>
          <cell r="F539">
            <v>80</v>
          </cell>
          <cell r="G539">
            <v>25.27</v>
          </cell>
          <cell r="H539">
            <v>2.4300000000000002</v>
          </cell>
          <cell r="I539">
            <v>27.7</v>
          </cell>
          <cell r="J539">
            <v>2021.6</v>
          </cell>
          <cell r="K539">
            <v>194.4</v>
          </cell>
          <cell r="L539">
            <v>2216</v>
          </cell>
        </row>
        <row r="540">
          <cell r="A540" t="str">
            <v>16.3.2</v>
          </cell>
          <cell r="B540">
            <v>97328</v>
          </cell>
          <cell r="C540" t="str">
            <v>SINAPI</v>
          </cell>
          <cell r="D540" t="str">
            <v>TUBO EM COBRE FLEXÍVEL, DN 3/8", COM ISOLAMENTO, INSTALADO EM RAMAL DE ALIMENTAÇÃO DE AR CONDICIONADO COM CONDENSADORA INDIVIDUAL - FORNECIMENTO E INSTALAÇÃO. AF_12/2015</v>
          </cell>
          <cell r="E540" t="str">
            <v>m</v>
          </cell>
          <cell r="F540">
            <v>22</v>
          </cell>
          <cell r="G540">
            <v>42.49</v>
          </cell>
          <cell r="H540">
            <v>2.66</v>
          </cell>
          <cell r="I540">
            <v>45.15</v>
          </cell>
          <cell r="J540">
            <v>934.78</v>
          </cell>
          <cell r="K540">
            <v>58.52</v>
          </cell>
          <cell r="L540">
            <v>993.3</v>
          </cell>
        </row>
        <row r="541">
          <cell r="A541" t="str">
            <v>16.3.3</v>
          </cell>
          <cell r="B541">
            <v>97329</v>
          </cell>
          <cell r="C541" t="str">
            <v>SINAPI</v>
          </cell>
          <cell r="D541" t="str">
            <v>TUBO EM COBRE FLEXÍVEL, DN 1/2", COM ISOLAMENTO, INSTALADO EM RAMAL DE ALIMENTAÇÃO DE AR CONDICIONADO COM CONDENSADORA INDIVIDUAL - FORNECIMENTO E INSTALAÇÃO. AF_12/2015</v>
          </cell>
          <cell r="E541" t="str">
            <v>m</v>
          </cell>
          <cell r="F541">
            <v>58</v>
          </cell>
          <cell r="G541">
            <v>55.02</v>
          </cell>
          <cell r="H541">
            <v>2.85</v>
          </cell>
          <cell r="I541">
            <v>57.87</v>
          </cell>
          <cell r="J541">
            <v>3191.16</v>
          </cell>
          <cell r="K541">
            <v>165.3</v>
          </cell>
          <cell r="L541">
            <v>3356.46</v>
          </cell>
        </row>
        <row r="542">
          <cell r="A542" t="str">
            <v>16.4</v>
          </cell>
          <cell r="D542" t="str">
            <v>DUTOS E ACESSÓRIOS</v>
          </cell>
          <cell r="L542">
            <v>118048.27</v>
          </cell>
        </row>
        <row r="543">
          <cell r="A543" t="str">
            <v>16.4.1</v>
          </cell>
          <cell r="B543" t="str">
            <v>COMP.1191</v>
          </cell>
          <cell r="C543" t="str">
            <v>Próprio</v>
          </cell>
          <cell r="D543" t="str">
            <v>CHAPA EM AÇO GALVANIZADO, REVESTIMENTO B (Z275), CRISTAIS NORMAIS - ESPESSURA #26 (0,50mm) - DIMENSÕES DE 1200X2000mm</v>
          </cell>
          <cell r="E543" t="str">
            <v>kg</v>
          </cell>
          <cell r="F543">
            <v>3.12</v>
          </cell>
          <cell r="G543">
            <v>22.01</v>
          </cell>
          <cell r="H543">
            <v>29.91</v>
          </cell>
          <cell r="I543">
            <v>51.92</v>
          </cell>
          <cell r="J543">
            <v>68.67</v>
          </cell>
          <cell r="K543">
            <v>93.31</v>
          </cell>
          <cell r="L543">
            <v>161.97999999999999</v>
          </cell>
        </row>
        <row r="544">
          <cell r="A544" t="str">
            <v>16.4.2</v>
          </cell>
          <cell r="B544" t="str">
            <v>COMP.1189</v>
          </cell>
          <cell r="C544" t="str">
            <v>Próprio</v>
          </cell>
          <cell r="D544" t="str">
            <v>CHAPA EM AÇO GALVANIZADO, REVESTIMENTO B (Z275), CRISTAIS NORMAIS - ESPESSURA #24 (0,65mm) - DIMENSÕES DE 1200X2000mm</v>
          </cell>
          <cell r="E544" t="str">
            <v>kg</v>
          </cell>
          <cell r="F544">
            <v>337.05</v>
          </cell>
          <cell r="G544">
            <v>21.3</v>
          </cell>
          <cell r="H544">
            <v>29.91</v>
          </cell>
          <cell r="I544">
            <v>51.21</v>
          </cell>
          <cell r="J544">
            <v>7179.16</v>
          </cell>
          <cell r="K544">
            <v>10081.16</v>
          </cell>
          <cell r="L544">
            <v>17260.32</v>
          </cell>
        </row>
        <row r="545">
          <cell r="A545" t="str">
            <v>16.4.3</v>
          </cell>
          <cell r="B545" t="str">
            <v>COMP.1190</v>
          </cell>
          <cell r="C545" t="str">
            <v>Próprio</v>
          </cell>
          <cell r="D545" t="str">
            <v>CHAPA EM AÇO GALVANIZADO, REVESTIMENTO B (Z275), CRISTAIS NORMAIS - ESPESSURA #22 (0,80mm) - DIMENSÕES DE 1200X2000mm</v>
          </cell>
          <cell r="E545" t="str">
            <v>kg</v>
          </cell>
          <cell r="F545">
            <v>624.33000000000004</v>
          </cell>
          <cell r="G545">
            <v>21.21</v>
          </cell>
          <cell r="H545">
            <v>29.91</v>
          </cell>
          <cell r="I545">
            <v>51.12</v>
          </cell>
          <cell r="J545">
            <v>13242.03</v>
          </cell>
          <cell r="K545">
            <v>18673.71</v>
          </cell>
          <cell r="L545">
            <v>31915.74</v>
          </cell>
        </row>
        <row r="546">
          <cell r="A546" t="str">
            <v>16.4.4</v>
          </cell>
          <cell r="B546">
            <v>89848</v>
          </cell>
          <cell r="C546" t="str">
            <v>SINAPI</v>
          </cell>
          <cell r="D546" t="str">
            <v>TUBO PVC, SERIE NORMAL, ESGOTO PREDIAL, DN 100 MM, FORNECIDO E INSTALADO EM SUBCOLETOR AÉREO DE ESGOTO SANITÁRIO. AF_08/2022</v>
          </cell>
          <cell r="E546" t="str">
            <v>m</v>
          </cell>
          <cell r="F546">
            <v>12</v>
          </cell>
          <cell r="G546">
            <v>16.579999999999998</v>
          </cell>
          <cell r="H546">
            <v>11.24</v>
          </cell>
          <cell r="I546">
            <v>27.82</v>
          </cell>
          <cell r="J546">
            <v>198.96</v>
          </cell>
          <cell r="K546">
            <v>134.88</v>
          </cell>
          <cell r="L546">
            <v>333.84</v>
          </cell>
        </row>
        <row r="547">
          <cell r="A547" t="str">
            <v>16.4.5</v>
          </cell>
          <cell r="B547">
            <v>89849</v>
          </cell>
          <cell r="C547" t="str">
            <v>SINAPI</v>
          </cell>
          <cell r="D547" t="str">
            <v>TUBO PVC, SERIE NORMAL, ESGOTO PREDIAL, DN 150 MM, FORNECIDO E INSTALADO EM SUBCOLETOR AÉREO DE ESGOTO SANITÁRIO. AF_08/2022</v>
          </cell>
          <cell r="E547" t="str">
            <v>m</v>
          </cell>
          <cell r="F547">
            <v>12</v>
          </cell>
          <cell r="G547">
            <v>41.08</v>
          </cell>
          <cell r="H547">
            <v>14.6</v>
          </cell>
          <cell r="I547">
            <v>55.68</v>
          </cell>
          <cell r="J547">
            <v>492.96</v>
          </cell>
          <cell r="K547">
            <v>175.2</v>
          </cell>
          <cell r="L547">
            <v>668.16</v>
          </cell>
        </row>
        <row r="548">
          <cell r="A548" t="str">
            <v>16.4.6</v>
          </cell>
          <cell r="B548">
            <v>102708</v>
          </cell>
          <cell r="C548" t="str">
            <v>SINAPI</v>
          </cell>
          <cell r="D548" t="str">
            <v>LUVA DE PVC, SÉRIE NORMAL, PARA ESGOTO PREDIAL, DN 100 MM, INSTALADA EM DRENO  - FORNECIMENTO E INSTALAÇÃO. AF_07/2021</v>
          </cell>
          <cell r="E548" t="str">
            <v>und</v>
          </cell>
          <cell r="F548">
            <v>3</v>
          </cell>
          <cell r="G548">
            <v>9.36</v>
          </cell>
          <cell r="H548">
            <v>15.89</v>
          </cell>
          <cell r="I548">
            <v>25.25</v>
          </cell>
          <cell r="J548">
            <v>28.08</v>
          </cell>
          <cell r="K548">
            <v>47.67</v>
          </cell>
          <cell r="L548">
            <v>75.75</v>
          </cell>
        </row>
        <row r="549">
          <cell r="A549" t="str">
            <v>16.4.7</v>
          </cell>
          <cell r="B549">
            <v>95693</v>
          </cell>
          <cell r="C549" t="str">
            <v>SINAPI</v>
          </cell>
          <cell r="D549" t="str">
            <v>LUVA SIMPLES, PVC, SÉRIE NORMAL, ESGOTO PREDIAL, DN 150 MM, JUNTA ELÁSTICA, FORNECIDO E INSTALADO EM SUBCOLETOR AÉREO DE ESGOTO SANITÁRIO. AF_08/2022</v>
          </cell>
          <cell r="E549" t="str">
            <v>und</v>
          </cell>
          <cell r="F549">
            <v>6</v>
          </cell>
          <cell r="G549">
            <v>39.590000000000003</v>
          </cell>
          <cell r="H549">
            <v>11.27</v>
          </cell>
          <cell r="I549">
            <v>50.86</v>
          </cell>
          <cell r="J549">
            <v>237.54</v>
          </cell>
          <cell r="K549">
            <v>67.62</v>
          </cell>
          <cell r="L549">
            <v>305.16000000000003</v>
          </cell>
        </row>
        <row r="550">
          <cell r="A550" t="str">
            <v>16.4.8</v>
          </cell>
          <cell r="B550">
            <v>89851</v>
          </cell>
          <cell r="C550" t="str">
            <v>SINAPI</v>
          </cell>
          <cell r="D550" t="str">
            <v>JOELHO 45 GRAUS, PVC, SERIE NORMAL, ESGOTO PREDIAL, DN 100 MM, JUNTA ELÁSTICA, FORNECIDO E INSTALADO EM SUBCOLETOR AÉREO DE ESGOTO SANITÁRIO. AF_08/2022</v>
          </cell>
          <cell r="E550" t="str">
            <v>und</v>
          </cell>
          <cell r="F550">
            <v>1</v>
          </cell>
          <cell r="G550">
            <v>19.86</v>
          </cell>
          <cell r="H550">
            <v>13.01</v>
          </cell>
          <cell r="I550">
            <v>32.869999999999997</v>
          </cell>
          <cell r="J550">
            <v>19.86</v>
          </cell>
          <cell r="K550">
            <v>13.01</v>
          </cell>
          <cell r="L550">
            <v>32.869999999999997</v>
          </cell>
        </row>
        <row r="551">
          <cell r="A551" t="str">
            <v>16.4.9</v>
          </cell>
          <cell r="B551">
            <v>89850</v>
          </cell>
          <cell r="C551" t="str">
            <v>SINAPI</v>
          </cell>
          <cell r="D551" t="str">
            <v>JOELHO 90 GRAUS, PVC, SERIE NORMAL, ESGOTO PREDIAL, DN 100 MM, JUNTA ELÁSTICA, FORNECIDO E INSTALADO EM SUBCOLETOR AÉREO DE ESGOTO SANITÁRIO. AF_08/2022</v>
          </cell>
          <cell r="E551" t="str">
            <v>und</v>
          </cell>
          <cell r="F551">
            <v>1</v>
          </cell>
          <cell r="G551">
            <v>19.07</v>
          </cell>
          <cell r="H551">
            <v>13.01</v>
          </cell>
          <cell r="I551">
            <v>32.08</v>
          </cell>
          <cell r="J551">
            <v>19.07</v>
          </cell>
          <cell r="K551">
            <v>13.01</v>
          </cell>
          <cell r="L551">
            <v>32.08</v>
          </cell>
        </row>
        <row r="552">
          <cell r="A552" t="str">
            <v>16.4.10</v>
          </cell>
          <cell r="B552">
            <v>89854</v>
          </cell>
          <cell r="C552" t="str">
            <v>SINAPI</v>
          </cell>
          <cell r="D552" t="str">
            <v>JOELHO 90 GRAUS, PVC, SERIE NORMAL, ESGOTO PREDIAL, DN 150 MM, JUNTA ELÁSTICA, FORNECIDO E INSTALADO EM SUBCOLETOR AÉREO DE ESGOTO SANITÁRIO. AF_08/2022</v>
          </cell>
          <cell r="E552" t="str">
            <v>und</v>
          </cell>
          <cell r="F552">
            <v>1</v>
          </cell>
          <cell r="G552">
            <v>84.41</v>
          </cell>
          <cell r="H552">
            <v>16.91</v>
          </cell>
          <cell r="I552">
            <v>101.32</v>
          </cell>
          <cell r="J552">
            <v>84.41</v>
          </cell>
          <cell r="K552">
            <v>16.91</v>
          </cell>
          <cell r="L552">
            <v>101.32</v>
          </cell>
        </row>
        <row r="553">
          <cell r="A553" t="str">
            <v>16.4.11</v>
          </cell>
          <cell r="B553">
            <v>104175</v>
          </cell>
          <cell r="C553" t="str">
            <v>SINAPI</v>
          </cell>
          <cell r="D553" t="str">
            <v>TÊ, PVC, SERIE R, ÁGUA PLUVIAL, DN 150 X 100 MM, JUNTA ELÁSTICA, FORNECIDO E INSTALADO EM RAMAL DE ENCAMINHAMENTO. AF_06/2022</v>
          </cell>
          <cell r="E553" t="str">
            <v>und</v>
          </cell>
          <cell r="F553">
            <v>2</v>
          </cell>
          <cell r="G553">
            <v>117.17</v>
          </cell>
          <cell r="H553">
            <v>14.91</v>
          </cell>
          <cell r="I553">
            <v>132.08000000000001</v>
          </cell>
          <cell r="J553">
            <v>234.34</v>
          </cell>
          <cell r="K553">
            <v>29.82</v>
          </cell>
          <cell r="L553">
            <v>264.16000000000003</v>
          </cell>
        </row>
        <row r="554">
          <cell r="A554" t="str">
            <v>16.4.12</v>
          </cell>
          <cell r="B554">
            <v>104174</v>
          </cell>
          <cell r="C554" t="str">
            <v>SINAPI</v>
          </cell>
          <cell r="D554" t="str">
            <v>JUNÇÃO SIMPLES, PVC, SERIE R, ÁGUA PLUVIAL, DN 150 X 100 MM, JUNTA ELÁSTICA, FORNECIDO E INSTALADO EM RAMAL DE ENCAMINHAMENTO. AF_06/2022</v>
          </cell>
          <cell r="E554" t="str">
            <v>und</v>
          </cell>
          <cell r="F554">
            <v>1</v>
          </cell>
          <cell r="G554">
            <v>161.68</v>
          </cell>
          <cell r="H554">
            <v>14.91</v>
          </cell>
          <cell r="I554">
            <v>176.59</v>
          </cell>
          <cell r="J554">
            <v>161.68</v>
          </cell>
          <cell r="K554">
            <v>14.91</v>
          </cell>
          <cell r="L554">
            <v>176.59</v>
          </cell>
        </row>
        <row r="555">
          <cell r="A555" t="str">
            <v>16.4.13</v>
          </cell>
          <cell r="B555" t="str">
            <v xml:space="preserve"> COMP.1973 </v>
          </cell>
          <cell r="C555" t="str">
            <v>Próprio</v>
          </cell>
          <cell r="D555" t="str">
            <v>Bucha Redução excentrica em pvc rígido soldável, para esgoto, d=150x100mm</v>
          </cell>
          <cell r="E555" t="str">
            <v>und</v>
          </cell>
          <cell r="F555">
            <v>1</v>
          </cell>
          <cell r="G555">
            <v>72.510000000000005</v>
          </cell>
          <cell r="H555">
            <v>10.32</v>
          </cell>
          <cell r="I555">
            <v>82.83</v>
          </cell>
          <cell r="J555">
            <v>72.510000000000005</v>
          </cell>
          <cell r="K555">
            <v>10.32</v>
          </cell>
          <cell r="L555">
            <v>82.83</v>
          </cell>
        </row>
        <row r="556">
          <cell r="A556" t="str">
            <v>16.4.14</v>
          </cell>
          <cell r="B556" t="str">
            <v xml:space="preserve"> COMP.1969 </v>
          </cell>
          <cell r="C556" t="str">
            <v>Próprio</v>
          </cell>
          <cell r="D556" t="str">
            <v>JUNTA FLEXÍVEL P/ SISTEMAS DE EXAUSTÃO - 70X100X70MM</v>
          </cell>
          <cell r="E556" t="str">
            <v>m</v>
          </cell>
          <cell r="F556">
            <v>5</v>
          </cell>
          <cell r="G556">
            <v>38.979999999999997</v>
          </cell>
          <cell r="H556">
            <v>27.12</v>
          </cell>
          <cell r="I556">
            <v>66.099999999999994</v>
          </cell>
          <cell r="J556">
            <v>194.9</v>
          </cell>
          <cell r="K556">
            <v>135.6</v>
          </cell>
          <cell r="L556">
            <v>330.5</v>
          </cell>
        </row>
        <row r="557">
          <cell r="A557" t="str">
            <v>16.4.15</v>
          </cell>
          <cell r="B557" t="str">
            <v xml:space="preserve"> COMP.339 </v>
          </cell>
          <cell r="C557" t="str">
            <v>Próprio</v>
          </cell>
          <cell r="D557" t="str">
            <v>FITA ALUMINIZADA PARA FECHAMENTO DE PROTEÇÃO 50MM</v>
          </cell>
          <cell r="E557" t="str">
            <v>m</v>
          </cell>
          <cell r="F557">
            <v>1000</v>
          </cell>
          <cell r="G557">
            <v>0.56000000000000005</v>
          </cell>
          <cell r="H557">
            <v>3.67</v>
          </cell>
          <cell r="I557">
            <v>4.2300000000000004</v>
          </cell>
          <cell r="J557">
            <v>560</v>
          </cell>
          <cell r="K557">
            <v>3670</v>
          </cell>
          <cell r="L557">
            <v>4230</v>
          </cell>
        </row>
        <row r="558">
          <cell r="A558" t="str">
            <v>16.4.16</v>
          </cell>
          <cell r="B558" t="str">
            <v>COMP.2086</v>
          </cell>
          <cell r="C558" t="str">
            <v>Próprio</v>
          </cell>
          <cell r="D558" t="str">
            <v>ISOLAMENTO TÉRMICO EM MANTA DE ESPUMA ELASTOMÉRICA ESPESSURA DE 15mm, FACE EXTERNA ALUMINIZADA, PARA APLICAÇÃO EXTERNA DOS DUTOS SOBRE LAJE TÉCNICA</v>
          </cell>
          <cell r="E558" t="str">
            <v>m²</v>
          </cell>
          <cell r="F558">
            <v>120</v>
          </cell>
          <cell r="G558">
            <v>195.93</v>
          </cell>
          <cell r="H558">
            <v>20.11</v>
          </cell>
          <cell r="I558">
            <v>216.04</v>
          </cell>
          <cell r="J558">
            <v>23511.599999999999</v>
          </cell>
          <cell r="K558">
            <v>2413.1999999999998</v>
          </cell>
          <cell r="L558">
            <v>25924.799999999999</v>
          </cell>
        </row>
        <row r="559">
          <cell r="A559" t="str">
            <v>16.4.17</v>
          </cell>
          <cell r="B559" t="str">
            <v>COMP.2117</v>
          </cell>
          <cell r="C559" t="str">
            <v>Próprio</v>
          </cell>
          <cell r="D559" t="str">
            <v>PORTA DE INSPEÇÃO EM AÇO INOX - DIMENSÕES DE 400X150MM</v>
          </cell>
          <cell r="E559" t="str">
            <v>pç</v>
          </cell>
          <cell r="F559">
            <v>6</v>
          </cell>
          <cell r="G559">
            <v>239.24</v>
          </cell>
          <cell r="H559">
            <v>43.41</v>
          </cell>
          <cell r="I559">
            <v>282.64999999999998</v>
          </cell>
          <cell r="J559">
            <v>1435.44</v>
          </cell>
          <cell r="K559">
            <v>260.45999999999998</v>
          </cell>
          <cell r="L559">
            <v>1695.9</v>
          </cell>
        </row>
        <row r="560">
          <cell r="A560" t="str">
            <v>16.4.18</v>
          </cell>
          <cell r="B560" t="str">
            <v>COMP.2121</v>
          </cell>
          <cell r="C560" t="str">
            <v>Próprio</v>
          </cell>
          <cell r="D560" t="str">
            <v>FABRICAÇÃO E INSTALAÇÃO DE DUTO RETANGULAR PARA AR CONDICIONADO (TRECHO RETO) EM CHAPA DE AÇO CARBONO ESPESSURA 1.25MM</v>
          </cell>
          <cell r="E560" t="str">
            <v>m²</v>
          </cell>
          <cell r="F560">
            <v>84</v>
          </cell>
          <cell r="G560">
            <v>157.78</v>
          </cell>
          <cell r="H560">
            <v>59.73</v>
          </cell>
          <cell r="I560">
            <v>217.51</v>
          </cell>
          <cell r="J560">
            <v>13253.52</v>
          </cell>
          <cell r="K560">
            <v>5017.32</v>
          </cell>
          <cell r="L560">
            <v>18270.84</v>
          </cell>
        </row>
        <row r="561">
          <cell r="A561" t="str">
            <v>16.4.19</v>
          </cell>
          <cell r="B561" t="str">
            <v>COMP.2087</v>
          </cell>
          <cell r="C561" t="str">
            <v>Próprio</v>
          </cell>
          <cell r="D561" t="str">
            <v xml:space="preserve">ISOLAMENTO TÉRMICO EM MANTA DE FIBRA CERÂMICA, ESPESSURA DE 50mm, DENSIDADE MÍNIMA DE 96 Kg/m³ </v>
          </cell>
          <cell r="E561" t="str">
            <v>m²</v>
          </cell>
          <cell r="F561">
            <v>84</v>
          </cell>
          <cell r="G561">
            <v>88.15</v>
          </cell>
          <cell r="H561">
            <v>28.16</v>
          </cell>
          <cell r="I561">
            <v>116.31</v>
          </cell>
          <cell r="J561">
            <v>7404.6</v>
          </cell>
          <cell r="K561">
            <v>2365.44</v>
          </cell>
          <cell r="L561">
            <v>9770.0400000000009</v>
          </cell>
        </row>
        <row r="562">
          <cell r="A562" t="str">
            <v>16.4.20</v>
          </cell>
          <cell r="B562" t="str">
            <v>INS.816</v>
          </cell>
          <cell r="C562" t="str">
            <v>Próprio</v>
          </cell>
          <cell r="D562" t="str">
            <v>FITA DE ARQUEAR EM AÇO INOX - LARGURA 13MM - ESPESSURA 0,5MM - UTILIZADA PARA FIXAÇÃO E AMARRAÇÃO DE ISOLAMENTO EM DUTOS</v>
          </cell>
          <cell r="E562" t="str">
            <v>m</v>
          </cell>
          <cell r="F562">
            <v>280</v>
          </cell>
          <cell r="G562">
            <v>2.4</v>
          </cell>
          <cell r="H562">
            <v>0</v>
          </cell>
          <cell r="I562">
            <v>2.4</v>
          </cell>
          <cell r="J562">
            <v>672</v>
          </cell>
          <cell r="K562">
            <v>0</v>
          </cell>
          <cell r="L562">
            <v>672</v>
          </cell>
        </row>
        <row r="563">
          <cell r="A563" t="str">
            <v>16.4.21</v>
          </cell>
          <cell r="B563" t="str">
            <v>INS.817</v>
          </cell>
          <cell r="C563" t="str">
            <v>Próprio</v>
          </cell>
          <cell r="D563" t="str">
            <v>SELO METÁLICO EM AÇO INOX PARA FITA DE ARQUEAR - 1/2" - UTILIZADO PARA FIXAÇÃO DA FITA EM DUTOS</v>
          </cell>
          <cell r="E563" t="str">
            <v>und</v>
          </cell>
          <cell r="F563">
            <v>160</v>
          </cell>
          <cell r="G563">
            <v>1.33</v>
          </cell>
          <cell r="H563">
            <v>0</v>
          </cell>
          <cell r="I563">
            <v>1.33</v>
          </cell>
          <cell r="J563">
            <v>212.8</v>
          </cell>
          <cell r="K563">
            <v>0</v>
          </cell>
          <cell r="L563">
            <v>212.8</v>
          </cell>
        </row>
        <row r="564">
          <cell r="A564" t="str">
            <v>16.4.22</v>
          </cell>
          <cell r="B564" t="str">
            <v xml:space="preserve"> COMP.2098</v>
          </cell>
          <cell r="C564" t="str">
            <v>Próprio</v>
          </cell>
          <cell r="D564" t="str">
            <v>CANTONEIRA EM INOX 1" X 1/8" BARRA COM 3 METROS</v>
          </cell>
          <cell r="E564" t="str">
            <v>m</v>
          </cell>
          <cell r="F564">
            <v>24</v>
          </cell>
          <cell r="G564">
            <v>17.22</v>
          </cell>
          <cell r="H564">
            <v>9.5399999999999991</v>
          </cell>
          <cell r="I564">
            <v>26.76</v>
          </cell>
          <cell r="J564">
            <v>413.28</v>
          </cell>
          <cell r="K564">
            <v>228.96</v>
          </cell>
          <cell r="L564">
            <v>642.24</v>
          </cell>
        </row>
        <row r="565">
          <cell r="A565" t="str">
            <v>16.4.23</v>
          </cell>
          <cell r="B565" t="str">
            <v>INS.818</v>
          </cell>
          <cell r="C565" t="str">
            <v>Próprio</v>
          </cell>
          <cell r="D565" t="str">
            <v>ELETRODO INOXIDÁVEL TIPO E308L - Ø2,5MM - SOLDAGEM DE DUTOS EM AÇO INOX</v>
          </cell>
          <cell r="E565" t="str">
            <v>kg</v>
          </cell>
          <cell r="F565">
            <v>25</v>
          </cell>
          <cell r="G565">
            <v>119.94</v>
          </cell>
          <cell r="H565">
            <v>0</v>
          </cell>
          <cell r="I565">
            <v>119.94</v>
          </cell>
          <cell r="J565">
            <v>2998.5</v>
          </cell>
          <cell r="K565">
            <v>0</v>
          </cell>
          <cell r="L565">
            <v>2998.5</v>
          </cell>
        </row>
        <row r="566">
          <cell r="A566" t="str">
            <v>16.4.24</v>
          </cell>
          <cell r="B566" t="str">
            <v xml:space="preserve"> COMP.1377 </v>
          </cell>
          <cell r="C566" t="str">
            <v>Próprio</v>
          </cell>
          <cell r="D566" t="str">
            <v xml:space="preserve">FIXAÇÃO EM LAJE DE CONCRETO DE DUTOS DE EXAUSTÃO COM VERGALHÃO (TIRANTE) COM ROSCA TOTAL Ø 1/4"X1000MM E PERFILADO </v>
          </cell>
          <cell r="E566" t="str">
            <v>und</v>
          </cell>
          <cell r="F566">
            <v>21</v>
          </cell>
          <cell r="G566">
            <v>27.88</v>
          </cell>
          <cell r="H566">
            <v>16.07</v>
          </cell>
          <cell r="I566">
            <v>43.95</v>
          </cell>
          <cell r="J566">
            <v>585.48</v>
          </cell>
          <cell r="K566">
            <v>337.47</v>
          </cell>
          <cell r="L566">
            <v>922.95</v>
          </cell>
        </row>
        <row r="567">
          <cell r="A567" t="str">
            <v>16.4.25</v>
          </cell>
          <cell r="B567" t="str">
            <v xml:space="preserve"> COMP.1377 </v>
          </cell>
          <cell r="C567" t="str">
            <v>Próprio</v>
          </cell>
          <cell r="D567" t="str">
            <v xml:space="preserve">FIXAÇÃO EM LAJE DE COBERTURA DE DUTOS DE EXAUSTÃO COM VERGALHÃO (TIRANTE) COM ROSCA TOTAL Ø 1/4"X1000MM E PERFILADO </v>
          </cell>
          <cell r="E567" t="str">
            <v>und</v>
          </cell>
          <cell r="F567">
            <v>22</v>
          </cell>
          <cell r="G567">
            <v>27.88</v>
          </cell>
          <cell r="H567">
            <v>16.07</v>
          </cell>
          <cell r="I567">
            <v>43.95</v>
          </cell>
          <cell r="J567">
            <v>613.36</v>
          </cell>
          <cell r="K567">
            <v>353.54</v>
          </cell>
          <cell r="L567">
            <v>966.9</v>
          </cell>
        </row>
        <row r="568">
          <cell r="A568" t="str">
            <v>16.5</v>
          </cell>
          <cell r="D568" t="str">
            <v>DIVERSOS</v>
          </cell>
          <cell r="L568">
            <v>25427.07</v>
          </cell>
        </row>
        <row r="569">
          <cell r="A569" t="str">
            <v>16.5.1</v>
          </cell>
          <cell r="B569">
            <v>91835</v>
          </cell>
          <cell r="C569" t="str">
            <v>SINAPI</v>
          </cell>
          <cell r="D569" t="str">
            <v>ELETRODUTO FLEXÍVEL CORRUGADO REFORÇADO, PVC, DN 25 MM (3/4"), PARA CIRCUITOS TERMINAIS, INSTALADO EM FORRO - FORNECIMENTO E INSTALAÇÃO. AF_03/2023_PA</v>
          </cell>
          <cell r="E569" t="str">
            <v>m</v>
          </cell>
          <cell r="F569">
            <v>100</v>
          </cell>
          <cell r="G569">
            <v>7.94</v>
          </cell>
          <cell r="H569">
            <v>11.69</v>
          </cell>
          <cell r="I569">
            <v>19.63</v>
          </cell>
          <cell r="J569">
            <v>794</v>
          </cell>
          <cell r="K569">
            <v>1169</v>
          </cell>
          <cell r="L569">
            <v>1963</v>
          </cell>
        </row>
        <row r="570">
          <cell r="A570" t="str">
            <v>16.5.2</v>
          </cell>
          <cell r="B570" t="str">
            <v xml:space="preserve"> COMP.1972 </v>
          </cell>
          <cell r="C570" t="str">
            <v>Próprio</v>
          </cell>
          <cell r="D570" t="str">
            <v>Cabo de cobre PP 4 x 2,5 mm2, 1Kv - fornecimento e instalação</v>
          </cell>
          <cell r="E570" t="str">
            <v>m</v>
          </cell>
          <cell r="F570">
            <v>100</v>
          </cell>
          <cell r="G570">
            <v>11.95</v>
          </cell>
          <cell r="H570">
            <v>6.11</v>
          </cell>
          <cell r="I570">
            <v>18.059999999999999</v>
          </cell>
          <cell r="J570">
            <v>1195</v>
          </cell>
          <cell r="K570">
            <v>611</v>
          </cell>
          <cell r="L570">
            <v>1806</v>
          </cell>
        </row>
        <row r="571">
          <cell r="A571" t="str">
            <v>16.5.3</v>
          </cell>
          <cell r="B571" t="str">
            <v xml:space="preserve"> COMP.617 </v>
          </cell>
          <cell r="C571" t="str">
            <v>Próprio</v>
          </cell>
          <cell r="D571" t="str">
            <v>CAIXA DE PASSAGEM PARA INSTALAÇÃOD E AR CONDICIONADO  - FORNECIMENTO E INSTALAÇÃO</v>
          </cell>
          <cell r="E571" t="str">
            <v>und</v>
          </cell>
          <cell r="F571">
            <v>9</v>
          </cell>
          <cell r="G571">
            <v>32.58</v>
          </cell>
          <cell r="H571">
            <v>16.829999999999998</v>
          </cell>
          <cell r="I571">
            <v>49.41</v>
          </cell>
          <cell r="J571">
            <v>293.22000000000003</v>
          </cell>
          <cell r="K571">
            <v>151.47</v>
          </cell>
          <cell r="L571">
            <v>444.69</v>
          </cell>
        </row>
        <row r="572">
          <cell r="A572" t="str">
            <v>16.5.4</v>
          </cell>
          <cell r="B572" t="str">
            <v xml:space="preserve"> COMP.339 </v>
          </cell>
          <cell r="C572" t="str">
            <v>Próprio</v>
          </cell>
          <cell r="D572" t="str">
            <v>FITA ALUMINIZADA PARA FECHAMENTO DE PROTEÇÃO 50MM</v>
          </cell>
          <cell r="E572" t="str">
            <v>m</v>
          </cell>
          <cell r="F572">
            <v>200</v>
          </cell>
          <cell r="G572">
            <v>0.56000000000000005</v>
          </cell>
          <cell r="H572">
            <v>3.67</v>
          </cell>
          <cell r="I572">
            <v>4.2300000000000004</v>
          </cell>
          <cell r="J572">
            <v>112</v>
          </cell>
          <cell r="K572">
            <v>734</v>
          </cell>
          <cell r="L572">
            <v>846</v>
          </cell>
        </row>
        <row r="573">
          <cell r="A573" t="str">
            <v>16.5.5</v>
          </cell>
          <cell r="B573" t="str">
            <v xml:space="preserve"> COMP.2094</v>
          </cell>
          <cell r="C573" t="str">
            <v>Próprio</v>
          </cell>
          <cell r="D573" t="str">
            <v>CARGA ADICIONAL DE GÁS REFRIGERANTE R32</v>
          </cell>
          <cell r="E573" t="str">
            <v>kg</v>
          </cell>
          <cell r="F573">
            <v>9.5</v>
          </cell>
          <cell r="G573">
            <v>97.51</v>
          </cell>
          <cell r="H573">
            <v>12.91</v>
          </cell>
          <cell r="I573">
            <v>110.42</v>
          </cell>
          <cell r="J573">
            <v>926.34</v>
          </cell>
          <cell r="K573">
            <v>122.64</v>
          </cell>
          <cell r="L573">
            <v>1048.98</v>
          </cell>
        </row>
        <row r="574">
          <cell r="A574" t="str">
            <v>16.5.6</v>
          </cell>
          <cell r="B574" t="str">
            <v xml:space="preserve"> COMP.706 </v>
          </cell>
          <cell r="C574" t="str">
            <v>Próprio</v>
          </cell>
          <cell r="D574" t="str">
            <v>Suporte de fixação de tubulação Ø 3" com vergalhão de 3/8"x1000mm</v>
          </cell>
          <cell r="E574" t="str">
            <v>und</v>
          </cell>
          <cell r="F574">
            <v>25</v>
          </cell>
          <cell r="G574">
            <v>19.63</v>
          </cell>
          <cell r="H574">
            <v>11.31</v>
          </cell>
          <cell r="I574">
            <v>30.94</v>
          </cell>
          <cell r="J574">
            <v>490.75</v>
          </cell>
          <cell r="K574">
            <v>282.75</v>
          </cell>
          <cell r="L574">
            <v>773.5</v>
          </cell>
        </row>
        <row r="575">
          <cell r="A575" t="str">
            <v>16.5.7</v>
          </cell>
          <cell r="B575" t="str">
            <v>COMP.2126</v>
          </cell>
          <cell r="C575" t="str">
            <v>Próprio</v>
          </cell>
          <cell r="D575" t="str">
            <v>QUADRO METÁLICO DE SOBREPOR - DIMENSÕES DE 400X400X250MM, PARA ACIONAMENTO DO EXAUSTOR E INTERTRAVAMENTO COM O GABINETE DE VENTILAÇÃO DE REPOSIÇÃO DE AR, ACIONAMENTO MANUAL ATRAVÉS DE CHAVE LIGA/ DESLIGA, COM INVERSOR DE FREQUENCIA 380V - 2,2KW</v>
          </cell>
          <cell r="E575" t="str">
            <v>pç</v>
          </cell>
          <cell r="F575">
            <v>1</v>
          </cell>
          <cell r="G575">
            <v>4981</v>
          </cell>
          <cell r="H575">
            <v>333.96</v>
          </cell>
          <cell r="I575">
            <v>5314.96</v>
          </cell>
          <cell r="J575">
            <v>4981</v>
          </cell>
          <cell r="K575">
            <v>333.96</v>
          </cell>
          <cell r="L575">
            <v>5314.96</v>
          </cell>
        </row>
        <row r="576">
          <cell r="A576" t="str">
            <v>16.5.8</v>
          </cell>
          <cell r="B576" t="str">
            <v>COMP.2127</v>
          </cell>
          <cell r="C576" t="str">
            <v>Próprio</v>
          </cell>
          <cell r="D576" t="str">
            <v>QUADRO METÁLICO DE SOBREPOR - DIMENSÕES DE 400X400X250MM, PARA ACIONAMENTO DO EXAUSTOR E INTERTRAVAMENTO COM O GABINETE DE VENTILAÇÃO DE REPOSIÇÃO DE AR, ACIONAMENTO MANUAL ATRAVÉS DE CHAVE LIGA/ DESLIGA, COM INVERSOR DE FREQUENCIA 380V - 4,5KW</v>
          </cell>
          <cell r="E576" t="str">
            <v>pç</v>
          </cell>
          <cell r="F576">
            <v>1</v>
          </cell>
          <cell r="G576">
            <v>5731</v>
          </cell>
          <cell r="H576">
            <v>333.96</v>
          </cell>
          <cell r="I576">
            <v>6064.96</v>
          </cell>
          <cell r="J576">
            <v>5731</v>
          </cell>
          <cell r="K576">
            <v>333.96</v>
          </cell>
          <cell r="L576">
            <v>6064.96</v>
          </cell>
        </row>
        <row r="577">
          <cell r="A577" t="str">
            <v>16.5.9</v>
          </cell>
          <cell r="B577" t="str">
            <v>COMP.2124</v>
          </cell>
          <cell r="C577" t="str">
            <v>Próprio</v>
          </cell>
          <cell r="D577" t="str">
            <v xml:space="preserve">CHAPÉU CIRCULAR DE DESCARGA VERTICAL CONSTRUÍDO EM CHAPA DE AÇO INOX #1,09MM - DIÂMETRO DE 550MM. </v>
          </cell>
          <cell r="E577" t="str">
            <v>und</v>
          </cell>
          <cell r="F577">
            <v>1</v>
          </cell>
          <cell r="G577">
            <v>3405.01</v>
          </cell>
          <cell r="H577">
            <v>27.48</v>
          </cell>
          <cell r="I577">
            <v>3432.49</v>
          </cell>
          <cell r="J577">
            <v>3405.01</v>
          </cell>
          <cell r="K577">
            <v>27.48</v>
          </cell>
          <cell r="L577">
            <v>3432.49</v>
          </cell>
        </row>
        <row r="578">
          <cell r="A578" t="str">
            <v>16.5.10</v>
          </cell>
          <cell r="B578" t="str">
            <v>COMP.2125</v>
          </cell>
          <cell r="C578" t="str">
            <v>Próprio</v>
          </cell>
          <cell r="D578" t="str">
            <v xml:space="preserve">CHAPÉU CIRCULAR DE DESCARGA VERTICAL CONSTRUÍDO EM CHAPA DE AÇO INOX #1,09MM - DIÂMETRO DE 650MM. </v>
          </cell>
          <cell r="E578" t="str">
            <v>und</v>
          </cell>
          <cell r="F578">
            <v>1</v>
          </cell>
          <cell r="G578">
            <v>3705.01</v>
          </cell>
          <cell r="H578">
            <v>27.48</v>
          </cell>
          <cell r="I578">
            <v>3732.49</v>
          </cell>
          <cell r="J578">
            <v>3705.01</v>
          </cell>
          <cell r="K578">
            <v>27.48</v>
          </cell>
          <cell r="L578">
            <v>3732.49</v>
          </cell>
        </row>
        <row r="579">
          <cell r="D579" t="str">
            <v>TOTAIS</v>
          </cell>
          <cell r="E579" t="str">
            <v/>
          </cell>
          <cell r="J579">
            <v>112402.81</v>
          </cell>
          <cell r="K579">
            <v>56565.51</v>
          </cell>
        </row>
        <row r="580">
          <cell r="D580" t="str">
            <v/>
          </cell>
          <cell r="E580" t="str">
            <v/>
          </cell>
          <cell r="K580">
            <v>168968.32000000001</v>
          </cell>
        </row>
        <row r="581">
          <cell r="A581">
            <v>17</v>
          </cell>
          <cell r="D581" t="str">
            <v>CABEAMENTO ESTRUTURADO</v>
          </cell>
          <cell r="L581">
            <v>45598.259999999995</v>
          </cell>
        </row>
        <row r="582">
          <cell r="A582" t="str">
            <v>17.1</v>
          </cell>
          <cell r="B582" t="str">
            <v xml:space="preserve"> COMP.1512 </v>
          </cell>
          <cell r="C582" t="str">
            <v>Próprio</v>
          </cell>
          <cell r="D582" t="str">
            <v>CONDULETE EM PVC RÍGIDO, P/ELETRODUTO SOLDÁVEL D=1", SEM TAMPA (MODELOS: C,E,B,L,T,X), Tigre ou similar</v>
          </cell>
          <cell r="E582" t="str">
            <v>und</v>
          </cell>
          <cell r="F582">
            <v>45</v>
          </cell>
          <cell r="G582">
            <v>15.74</v>
          </cell>
          <cell r="H582">
            <v>18.75</v>
          </cell>
          <cell r="I582">
            <v>34.49</v>
          </cell>
          <cell r="J582">
            <v>708.3</v>
          </cell>
          <cell r="K582">
            <v>843.75</v>
          </cell>
          <cell r="L582">
            <v>1552.05</v>
          </cell>
        </row>
        <row r="583">
          <cell r="A583" t="str">
            <v>17.2</v>
          </cell>
          <cell r="B583">
            <v>91940</v>
          </cell>
          <cell r="C583" t="str">
            <v>SINAPI</v>
          </cell>
          <cell r="D583" t="str">
            <v>CAIXA RETANGULAR 4" X 2" MÉDIA (1,30 M DO PISO), PVC, INSTALADA EM PAREDE - FORNECIMENTO E INSTALAÇÃO. AF_03/2023</v>
          </cell>
          <cell r="E583" t="str">
            <v>und</v>
          </cell>
          <cell r="F583">
            <v>16</v>
          </cell>
          <cell r="G583">
            <v>5.39</v>
          </cell>
          <cell r="H583">
            <v>16.32</v>
          </cell>
          <cell r="I583">
            <v>21.71</v>
          </cell>
          <cell r="J583">
            <v>86.24</v>
          </cell>
          <cell r="K583">
            <v>261.12</v>
          </cell>
          <cell r="L583">
            <v>347.36</v>
          </cell>
        </row>
        <row r="584">
          <cell r="A584" t="str">
            <v>17.3</v>
          </cell>
          <cell r="B584">
            <v>91942</v>
          </cell>
          <cell r="C584" t="str">
            <v>SINAPI</v>
          </cell>
          <cell r="D584" t="str">
            <v>CAIXA RETANGULAR 4" X 4" ALTA (2,00 M DO PISO), PVC, INSTALADA EM PAREDE - FORNECIMENTO E INSTALAÇÃO. AF_03/2023</v>
          </cell>
          <cell r="E584" t="str">
            <v>und</v>
          </cell>
          <cell r="F584">
            <v>4</v>
          </cell>
          <cell r="G584">
            <v>10.28</v>
          </cell>
          <cell r="H584">
            <v>31.84</v>
          </cell>
          <cell r="I584">
            <v>42.12</v>
          </cell>
          <cell r="J584">
            <v>41.12</v>
          </cell>
          <cell r="K584">
            <v>127.36</v>
          </cell>
          <cell r="L584">
            <v>168.48</v>
          </cell>
        </row>
        <row r="585">
          <cell r="A585" t="str">
            <v>17.4</v>
          </cell>
          <cell r="B585">
            <v>91936</v>
          </cell>
          <cell r="C585" t="str">
            <v>SINAPI</v>
          </cell>
          <cell r="D585" t="str">
            <v>CAIXA OCTOGONAL 4" X 4", PVC, INSTALADA EM LAJE - FORNECIMENTO E INSTALAÇÃO. AF_03/2023</v>
          </cell>
          <cell r="E585" t="str">
            <v>und</v>
          </cell>
          <cell r="F585">
            <v>1</v>
          </cell>
          <cell r="G585">
            <v>8.0399999999999991</v>
          </cell>
          <cell r="H585">
            <v>12.34</v>
          </cell>
          <cell r="I585">
            <v>20.38</v>
          </cell>
          <cell r="J585">
            <v>8.0399999999999991</v>
          </cell>
          <cell r="K585">
            <v>12.34</v>
          </cell>
          <cell r="L585">
            <v>20.38</v>
          </cell>
        </row>
        <row r="586">
          <cell r="A586" t="str">
            <v>17.5</v>
          </cell>
          <cell r="B586">
            <v>91854</v>
          </cell>
          <cell r="C586" t="str">
            <v>SINAPI</v>
          </cell>
          <cell r="D586" t="str">
            <v>ELETRODUTO FLEXÍVEL CORRUGADO, PVC, DN 25 MM (3/4"), PARA CIRCUITOS TERMINAIS, INSTALADO EM PAREDE - FORNECIMENTO E INSTALAÇÃO. AF_03/2023</v>
          </cell>
          <cell r="E586" t="str">
            <v>m</v>
          </cell>
          <cell r="F586">
            <v>25</v>
          </cell>
          <cell r="G586">
            <v>3.8</v>
          </cell>
          <cell r="H586">
            <v>7.45</v>
          </cell>
          <cell r="I586">
            <v>11.25</v>
          </cell>
          <cell r="J586">
            <v>95</v>
          </cell>
          <cell r="K586">
            <v>186.25</v>
          </cell>
          <cell r="L586">
            <v>281.25</v>
          </cell>
        </row>
        <row r="587">
          <cell r="A587" t="str">
            <v>17.6</v>
          </cell>
          <cell r="B587">
            <v>91856</v>
          </cell>
          <cell r="C587" t="str">
            <v>SINAPI</v>
          </cell>
          <cell r="D587" t="str">
            <v>ELETRODUTO FLEXÍVEL CORRUGADO, PVC, DN 32 MM (1"), PARA CIRCUITOS TERMINAIS, INSTALADO EM PAREDE - FORNECIMENTO E INSTALAÇÃO. AF_03/2023</v>
          </cell>
          <cell r="E587" t="str">
            <v>m</v>
          </cell>
          <cell r="F587">
            <v>35</v>
          </cell>
          <cell r="G587">
            <v>5.81</v>
          </cell>
          <cell r="H587">
            <v>8.2899999999999991</v>
          </cell>
          <cell r="I587">
            <v>14.1</v>
          </cell>
          <cell r="J587">
            <v>203.35</v>
          </cell>
          <cell r="K587">
            <v>290.14999999999998</v>
          </cell>
          <cell r="L587">
            <v>493.5</v>
          </cell>
        </row>
        <row r="588">
          <cell r="A588" t="str">
            <v>17.7</v>
          </cell>
          <cell r="B588">
            <v>91848</v>
          </cell>
          <cell r="C588" t="str">
            <v>SINAPI</v>
          </cell>
          <cell r="D588" t="str">
            <v>ELETRODUTO FLEXÍVEL CORRUGADO, PEAD, DN 32 MM (1"), PARA CIRCUITOS TERMINAIS, INSTALADO EM LAJE - FORNECIMENTO E INSTALAÇÃO. AF_03/2023</v>
          </cell>
          <cell r="E588" t="str">
            <v>m</v>
          </cell>
          <cell r="F588">
            <v>15</v>
          </cell>
          <cell r="G588">
            <v>0.77</v>
          </cell>
          <cell r="H588">
            <v>4.78</v>
          </cell>
          <cell r="I588">
            <v>5.55</v>
          </cell>
          <cell r="J588">
            <v>11.55</v>
          </cell>
          <cell r="K588">
            <v>71.7</v>
          </cell>
          <cell r="L588">
            <v>83.25</v>
          </cell>
        </row>
        <row r="589">
          <cell r="A589" t="str">
            <v>17.8</v>
          </cell>
          <cell r="B589">
            <v>91872</v>
          </cell>
          <cell r="C589" t="str">
            <v>SINAPI</v>
          </cell>
          <cell r="D589" t="str">
            <v>ELETRODUTO RÍGIDO ROSCÁVEL, PVC, DN 32 MM (1"), PARA CIRCUITOS TERMINAIS, INSTALADO EM PAREDE - FORNECIMENTO E INSTALAÇÃO. AF_03/2023</v>
          </cell>
          <cell r="E589" t="str">
            <v>m</v>
          </cell>
          <cell r="F589">
            <v>150</v>
          </cell>
          <cell r="G589">
            <v>9.58</v>
          </cell>
          <cell r="H589">
            <v>10.96</v>
          </cell>
          <cell r="I589">
            <v>20.54</v>
          </cell>
          <cell r="J589">
            <v>1437</v>
          </cell>
          <cell r="K589">
            <v>1644</v>
          </cell>
          <cell r="L589">
            <v>3081</v>
          </cell>
        </row>
        <row r="590">
          <cell r="A590" t="str">
            <v>17.9</v>
          </cell>
          <cell r="B590">
            <v>91917</v>
          </cell>
          <cell r="C590" t="str">
            <v>SINAPI</v>
          </cell>
          <cell r="D590" t="str">
            <v>CURVA 90 GRAUS PARA ELETRODUTO, PVC, ROSCÁVEL, DN 32 MM (1"), PARA CIRCUITOS TERMINAIS, INSTALADA EM PAREDE - FORNECIMENTO E INSTALAÇÃO. AF_03/2023</v>
          </cell>
          <cell r="E590" t="str">
            <v>und</v>
          </cell>
          <cell r="F590">
            <v>8</v>
          </cell>
          <cell r="G590">
            <v>6.97</v>
          </cell>
          <cell r="H590">
            <v>18.239999999999998</v>
          </cell>
          <cell r="I590">
            <v>25.21</v>
          </cell>
          <cell r="J590">
            <v>55.76</v>
          </cell>
          <cell r="K590">
            <v>145.91999999999999</v>
          </cell>
          <cell r="L590">
            <v>201.68</v>
          </cell>
        </row>
        <row r="591">
          <cell r="A591" t="str">
            <v>17.10</v>
          </cell>
          <cell r="B591">
            <v>91885</v>
          </cell>
          <cell r="C591" t="str">
            <v>SINAPI</v>
          </cell>
          <cell r="D591" t="str">
            <v>LUVA PARA ELETRODUTO, PVC, ROSCÁVEL, DN 32 MM (1"), PARA CIRCUITOS TERMINAIS, INSTALADA EM PAREDE - FORNECIMENTO E INSTALAÇÃO. AF_03/2023</v>
          </cell>
          <cell r="E591" t="str">
            <v>und</v>
          </cell>
          <cell r="F591">
            <v>15</v>
          </cell>
          <cell r="G591">
            <v>3.53</v>
          </cell>
          <cell r="H591">
            <v>12.18</v>
          </cell>
          <cell r="I591">
            <v>15.71</v>
          </cell>
          <cell r="J591">
            <v>52.95</v>
          </cell>
          <cell r="K591">
            <v>182.7</v>
          </cell>
          <cell r="L591">
            <v>235.65</v>
          </cell>
        </row>
        <row r="592">
          <cell r="A592" t="str">
            <v>17.11</v>
          </cell>
          <cell r="B592" t="str">
            <v>COMP.2119</v>
          </cell>
          <cell r="C592" t="str">
            <v>Próprio</v>
          </cell>
          <cell r="D592" t="str">
            <v>ELETRODUTO RIGIDO, EM ACO ZINCADO OU GALVANIZADO, TIPO LEVE, DN=3/4", APARENTE - FORNECIMENTO E INSTALAÇÃO. AF_10/2022</v>
          </cell>
          <cell r="E592" t="str">
            <v>m</v>
          </cell>
          <cell r="F592">
            <v>6</v>
          </cell>
          <cell r="G592">
            <v>20.89</v>
          </cell>
          <cell r="H592">
            <v>12.15</v>
          </cell>
          <cell r="I592">
            <v>33.04</v>
          </cell>
          <cell r="J592">
            <v>125.34</v>
          </cell>
          <cell r="K592">
            <v>72.900000000000006</v>
          </cell>
          <cell r="L592">
            <v>198.24</v>
          </cell>
        </row>
        <row r="593">
          <cell r="A593" t="str">
            <v>17.12</v>
          </cell>
          <cell r="B593" t="str">
            <v xml:space="preserve"> COMP.709 </v>
          </cell>
          <cell r="C593" t="str">
            <v>Próprio</v>
          </cell>
          <cell r="D593" t="str">
            <v>Fornecimento e instalação de tampa cega p/condulete caixa 4" x 2"</v>
          </cell>
          <cell r="E593" t="str">
            <v>und</v>
          </cell>
          <cell r="F593">
            <v>25</v>
          </cell>
          <cell r="G593">
            <v>5.79</v>
          </cell>
          <cell r="H593">
            <v>3.51</v>
          </cell>
          <cell r="I593">
            <v>9.3000000000000007</v>
          </cell>
          <cell r="J593">
            <v>144.75</v>
          </cell>
          <cell r="K593">
            <v>87.75</v>
          </cell>
          <cell r="L593">
            <v>232.5</v>
          </cell>
        </row>
        <row r="594">
          <cell r="A594" t="str">
            <v>17.13</v>
          </cell>
          <cell r="B594" t="str">
            <v xml:space="preserve"> COMP.435</v>
          </cell>
          <cell r="C594" t="str">
            <v>Próprio</v>
          </cell>
          <cell r="D594" t="str">
            <v>ESPELHO / PLACA CEGA 4" X 4", PARA INSTALACAO DE TOMADAS E INTERRUPTORES - FORNECIMENTO E INSTALAÇÃO</v>
          </cell>
          <cell r="E594" t="str">
            <v>und</v>
          </cell>
          <cell r="F594">
            <v>1</v>
          </cell>
          <cell r="G594">
            <v>7.79</v>
          </cell>
          <cell r="H594">
            <v>12.51</v>
          </cell>
          <cell r="I594">
            <v>20.3</v>
          </cell>
          <cell r="J594">
            <v>7.79</v>
          </cell>
          <cell r="K594">
            <v>12.51</v>
          </cell>
          <cell r="L594">
            <v>20.3</v>
          </cell>
        </row>
        <row r="595">
          <cell r="A595" t="str">
            <v>17.14</v>
          </cell>
          <cell r="B595">
            <v>98307</v>
          </cell>
          <cell r="C595" t="str">
            <v>SINAPI</v>
          </cell>
          <cell r="D595" t="str">
            <v>TOMADA DE REDE RJ45 - FORNECIMENTO E INSTALAÇÃO. AF_11/2019</v>
          </cell>
          <cell r="E595" t="str">
            <v>und</v>
          </cell>
          <cell r="F595">
            <v>33</v>
          </cell>
          <cell r="G595">
            <v>42.63</v>
          </cell>
          <cell r="H595">
            <v>11.47</v>
          </cell>
          <cell r="I595">
            <v>54.1</v>
          </cell>
          <cell r="J595">
            <v>1406.79</v>
          </cell>
          <cell r="K595">
            <v>378.51</v>
          </cell>
          <cell r="L595">
            <v>1785.3</v>
          </cell>
        </row>
        <row r="596">
          <cell r="A596" t="str">
            <v>17.15</v>
          </cell>
          <cell r="B596" t="str">
            <v xml:space="preserve"> COMP.457 </v>
          </cell>
          <cell r="C596" t="str">
            <v>Próprio</v>
          </cell>
          <cell r="D596" t="str">
            <v>TOMADA DE REDE 2 MÓDULOS RJ45 - FORNECIMENTO E INSTALAÇÃO.</v>
          </cell>
          <cell r="E596" t="str">
            <v>und</v>
          </cell>
          <cell r="F596">
            <v>6</v>
          </cell>
          <cell r="G596">
            <v>81.91</v>
          </cell>
          <cell r="H596">
            <v>25.04</v>
          </cell>
          <cell r="I596">
            <v>106.95</v>
          </cell>
          <cell r="J596">
            <v>491.46</v>
          </cell>
          <cell r="K596">
            <v>150.24</v>
          </cell>
          <cell r="L596">
            <v>641.70000000000005</v>
          </cell>
        </row>
        <row r="597">
          <cell r="A597" t="str">
            <v>17.16</v>
          </cell>
          <cell r="B597" t="str">
            <v xml:space="preserve"> COMP.936 </v>
          </cell>
          <cell r="C597" t="str">
            <v>Próprio</v>
          </cell>
          <cell r="D597" t="str">
            <v>PERFILADO PERFURADO 38 X 38 MM - FORNECIMENTO E INSTALAÇÃO</v>
          </cell>
          <cell r="E597" t="str">
            <v>m</v>
          </cell>
          <cell r="F597">
            <v>30</v>
          </cell>
          <cell r="G597">
            <v>13.02</v>
          </cell>
          <cell r="H597">
            <v>27.83</v>
          </cell>
          <cell r="I597">
            <v>40.85</v>
          </cell>
          <cell r="J597">
            <v>390.6</v>
          </cell>
          <cell r="K597">
            <v>834.9</v>
          </cell>
          <cell r="L597">
            <v>1225.5</v>
          </cell>
        </row>
        <row r="598">
          <cell r="A598" t="str">
            <v>17.17</v>
          </cell>
          <cell r="B598" t="str">
            <v xml:space="preserve"> COMP.1824 </v>
          </cell>
          <cell r="C598" t="str">
            <v>Próprio</v>
          </cell>
          <cell r="D598" t="str">
            <v>TÊ HORIZONTAL PARA PERFILADO 38 X 38 MM - FORNECIMENTO E INSTALAÇÃO</v>
          </cell>
          <cell r="E598" t="str">
            <v>und</v>
          </cell>
          <cell r="F598">
            <v>2</v>
          </cell>
          <cell r="G598">
            <v>9.93</v>
          </cell>
          <cell r="H598">
            <v>19.11</v>
          </cell>
          <cell r="I598">
            <v>29.04</v>
          </cell>
          <cell r="J598">
            <v>19.86</v>
          </cell>
          <cell r="K598">
            <v>38.22</v>
          </cell>
          <cell r="L598">
            <v>58.08</v>
          </cell>
        </row>
        <row r="599">
          <cell r="A599" t="str">
            <v>17.18</v>
          </cell>
          <cell r="B599" t="str">
            <v xml:space="preserve"> COMP.1826 </v>
          </cell>
          <cell r="C599" t="str">
            <v>Próprio</v>
          </cell>
          <cell r="D599" t="str">
            <v>TALA PLANA PARA PERFILADO 38 X 38 MM (ORSE) - FORNECIMENTO E INSTALAÇÃO</v>
          </cell>
          <cell r="E599" t="str">
            <v>und</v>
          </cell>
          <cell r="F599">
            <v>30</v>
          </cell>
          <cell r="G599">
            <v>2.95</v>
          </cell>
          <cell r="H599">
            <v>11.12</v>
          </cell>
          <cell r="I599">
            <v>14.07</v>
          </cell>
          <cell r="J599">
            <v>88.5</v>
          </cell>
          <cell r="K599">
            <v>333.6</v>
          </cell>
          <cell r="L599">
            <v>422.1</v>
          </cell>
        </row>
        <row r="600">
          <cell r="A600" t="str">
            <v>17.19</v>
          </cell>
          <cell r="B600" t="str">
            <v xml:space="preserve"> COMP.581 </v>
          </cell>
          <cell r="C600" t="str">
            <v>Próprio</v>
          </cell>
          <cell r="D600" t="str">
            <v>GANCHO CURTO PARA SUSPENSÃO DE PERFILADO 38X38 - FORNECIMENTO E INSTALAÇÃO (ORSE)</v>
          </cell>
          <cell r="E600" t="str">
            <v>und</v>
          </cell>
          <cell r="F600">
            <v>36</v>
          </cell>
          <cell r="G600">
            <v>4.95</v>
          </cell>
          <cell r="H600">
            <v>11.12</v>
          </cell>
          <cell r="I600">
            <v>16.07</v>
          </cell>
          <cell r="J600">
            <v>178.2</v>
          </cell>
          <cell r="K600">
            <v>400.32</v>
          </cell>
          <cell r="L600">
            <v>578.52</v>
          </cell>
        </row>
        <row r="601">
          <cell r="A601" t="str">
            <v>17.20</v>
          </cell>
          <cell r="B601" t="str">
            <v xml:space="preserve"> COMP.1944 </v>
          </cell>
          <cell r="C601" t="str">
            <v>Próprio</v>
          </cell>
          <cell r="D601" t="str">
            <v>SAIDA HORIZONTAL PARA ELETRODUTO 3/4"</v>
          </cell>
          <cell r="E601" t="str">
            <v>und</v>
          </cell>
          <cell r="F601">
            <v>9</v>
          </cell>
          <cell r="G601">
            <v>4.2699999999999996</v>
          </cell>
          <cell r="H601">
            <v>7.61</v>
          </cell>
          <cell r="I601">
            <v>11.88</v>
          </cell>
          <cell r="J601">
            <v>38.43</v>
          </cell>
          <cell r="K601">
            <v>68.489999999999995</v>
          </cell>
          <cell r="L601">
            <v>106.92</v>
          </cell>
        </row>
        <row r="602">
          <cell r="A602" t="str">
            <v>17.21</v>
          </cell>
          <cell r="B602" t="str">
            <v xml:space="preserve"> COMP.1101 </v>
          </cell>
          <cell r="C602" t="str">
            <v>Próprio</v>
          </cell>
          <cell r="D602" t="str">
            <v>FIXAÇÃO DE ELETROCALHAS E PERFILADOS COM VERGALHÃO (TIRANTE) COM ROSCA TOTAL Ø 1/4"X1000MM (ORSE)</v>
          </cell>
          <cell r="E602" t="str">
            <v>m</v>
          </cell>
          <cell r="F602">
            <v>18</v>
          </cell>
          <cell r="G602">
            <v>16.350000000000001</v>
          </cell>
          <cell r="H602">
            <v>16.07</v>
          </cell>
          <cell r="I602">
            <v>32.42</v>
          </cell>
          <cell r="J602">
            <v>294.3</v>
          </cell>
          <cell r="K602">
            <v>289.26</v>
          </cell>
          <cell r="L602">
            <v>583.55999999999995</v>
          </cell>
        </row>
        <row r="603">
          <cell r="A603" t="str">
            <v>17.22</v>
          </cell>
          <cell r="B603" t="str">
            <v>COMP.252</v>
          </cell>
          <cell r="C603" t="str">
            <v>Próprio</v>
          </cell>
          <cell r="D603" t="str">
            <v>RACK FECHADO 12 U X 570 MM DE PAREDE COM PORTA FRONTAL ACRÍLICA COMPLETO - FORNECIMENTO E INSTALAÇÃO (ORSE)</v>
          </cell>
          <cell r="E603" t="str">
            <v>und</v>
          </cell>
          <cell r="F603">
            <v>1</v>
          </cell>
          <cell r="G603">
            <v>700</v>
          </cell>
          <cell r="H603">
            <v>111.32</v>
          </cell>
          <cell r="I603">
            <v>811.32</v>
          </cell>
          <cell r="J603">
            <v>700</v>
          </cell>
          <cell r="K603">
            <v>111.32</v>
          </cell>
          <cell r="L603">
            <v>811.32</v>
          </cell>
        </row>
        <row r="604">
          <cell r="A604" t="str">
            <v>17.23</v>
          </cell>
          <cell r="B604" t="str">
            <v>COMP.1733</v>
          </cell>
          <cell r="C604" t="str">
            <v>Próprio</v>
          </cell>
          <cell r="D604" t="str">
            <v>FORNECIMENTO E INSTALAÇÃO DE RACK 16U X 570 MM - 19"</v>
          </cell>
          <cell r="E604" t="str">
            <v>und</v>
          </cell>
          <cell r="F604">
            <v>1</v>
          </cell>
          <cell r="G604">
            <v>743.99</v>
          </cell>
          <cell r="H604">
            <v>111.32</v>
          </cell>
          <cell r="I604">
            <v>855.31</v>
          </cell>
          <cell r="J604">
            <v>743.99</v>
          </cell>
          <cell r="K604">
            <v>111.32</v>
          </cell>
          <cell r="L604">
            <v>855.31</v>
          </cell>
        </row>
        <row r="605">
          <cell r="A605" t="str">
            <v>17.24</v>
          </cell>
          <cell r="B605" t="str">
            <v>COMP.2118</v>
          </cell>
          <cell r="C605" t="str">
            <v>Próprio</v>
          </cell>
          <cell r="D605" t="str">
            <v>PATCH PANEL DESCARREGADO 48 PORTAS, 1U, CATEGORIA 6 - FORNECIMENTO E INSTALAÇÃO.</v>
          </cell>
          <cell r="E605" t="str">
            <v>und</v>
          </cell>
          <cell r="F605">
            <v>2</v>
          </cell>
          <cell r="G605">
            <v>1730.59</v>
          </cell>
          <cell r="H605">
            <v>55.66</v>
          </cell>
          <cell r="I605">
            <v>1786.25</v>
          </cell>
          <cell r="J605">
            <v>3461.18</v>
          </cell>
          <cell r="K605">
            <v>111.32</v>
          </cell>
          <cell r="L605">
            <v>3572.5</v>
          </cell>
        </row>
        <row r="606">
          <cell r="A606" t="str">
            <v>17.25</v>
          </cell>
          <cell r="B606" t="str">
            <v xml:space="preserve"> COMP.253 </v>
          </cell>
          <cell r="C606" t="str">
            <v>Próprio</v>
          </cell>
          <cell r="D606" t="str">
            <v>SWITCH CAT 6 48 PORTAS 1 U - FORNECIMENTO E INSTALAÇÃO (IOPES)</v>
          </cell>
          <cell r="E606" t="str">
            <v>und</v>
          </cell>
          <cell r="F606">
            <v>2</v>
          </cell>
          <cell r="G606">
            <v>2982.66</v>
          </cell>
          <cell r="H606">
            <v>35.18</v>
          </cell>
          <cell r="I606">
            <v>3017.84</v>
          </cell>
          <cell r="J606">
            <v>5965.32</v>
          </cell>
          <cell r="K606">
            <v>70.36</v>
          </cell>
          <cell r="L606">
            <v>6035.68</v>
          </cell>
        </row>
        <row r="607">
          <cell r="A607" t="str">
            <v>17.26</v>
          </cell>
          <cell r="B607" t="str">
            <v xml:space="preserve"> COMP.255 </v>
          </cell>
          <cell r="C607" t="str">
            <v>Próprio</v>
          </cell>
          <cell r="D607" t="str">
            <v>REGUA DE TOMADAS 12 UN 19" 1 U - FORNECIMENTO E INSTALAÇÃO</v>
          </cell>
          <cell r="E607" t="str">
            <v>und</v>
          </cell>
          <cell r="F607">
            <v>1</v>
          </cell>
          <cell r="G607">
            <v>125.08</v>
          </cell>
          <cell r="H607">
            <v>5.55</v>
          </cell>
          <cell r="I607">
            <v>130.63</v>
          </cell>
          <cell r="J607">
            <v>125.08</v>
          </cell>
          <cell r="K607">
            <v>5.55</v>
          </cell>
          <cell r="L607">
            <v>130.63</v>
          </cell>
        </row>
        <row r="608">
          <cell r="A608" t="str">
            <v>17.27</v>
          </cell>
          <cell r="B608" t="str">
            <v xml:space="preserve"> COMP.256 </v>
          </cell>
          <cell r="C608" t="str">
            <v>Próprio</v>
          </cell>
          <cell r="D608" t="str">
            <v>GUIA FECHADO PARA CABOS 1 U - FORNECIMENTO E INSTALAÇÃO (ORSE)</v>
          </cell>
          <cell r="E608" t="str">
            <v>und</v>
          </cell>
          <cell r="F608">
            <v>4</v>
          </cell>
          <cell r="G608">
            <v>19.88</v>
          </cell>
          <cell r="H608">
            <v>9.07</v>
          </cell>
          <cell r="I608">
            <v>28.95</v>
          </cell>
          <cell r="J608">
            <v>79.52</v>
          </cell>
          <cell r="K608">
            <v>36.28</v>
          </cell>
          <cell r="L608">
            <v>115.8</v>
          </cell>
        </row>
        <row r="609">
          <cell r="A609" t="str">
            <v>17.28</v>
          </cell>
          <cell r="B609" t="str">
            <v xml:space="preserve"> COMP.1499 </v>
          </cell>
          <cell r="C609" t="str">
            <v>Próprio</v>
          </cell>
          <cell r="D609" t="str">
            <v>FRENTE FALSA 1U PARA RACK - FORNECIMENTO E INSTALAÇÃO (SETOP)</v>
          </cell>
          <cell r="E609" t="str">
            <v>und</v>
          </cell>
          <cell r="F609">
            <v>6</v>
          </cell>
          <cell r="G609">
            <v>7.29</v>
          </cell>
          <cell r="H609">
            <v>9.07</v>
          </cell>
          <cell r="I609">
            <v>16.36</v>
          </cell>
          <cell r="J609">
            <v>43.74</v>
          </cell>
          <cell r="K609">
            <v>54.42</v>
          </cell>
          <cell r="L609">
            <v>98.16</v>
          </cell>
        </row>
        <row r="610">
          <cell r="A610" t="str">
            <v>17.29</v>
          </cell>
          <cell r="B610" t="str">
            <v xml:space="preserve"> COMP.1928 </v>
          </cell>
          <cell r="C610" t="str">
            <v>Próprio</v>
          </cell>
          <cell r="D610" t="str">
            <v>Kit Ventilação composto por 2 Ventiladores Bi-Volts, inclusive fixação em Rack 19"</v>
          </cell>
          <cell r="E610" t="str">
            <v>und</v>
          </cell>
          <cell r="F610">
            <v>2</v>
          </cell>
          <cell r="G610">
            <v>272.68</v>
          </cell>
          <cell r="H610">
            <v>3.92</v>
          </cell>
          <cell r="I610">
            <v>276.60000000000002</v>
          </cell>
          <cell r="J610">
            <v>545.36</v>
          </cell>
          <cell r="K610">
            <v>7.84</v>
          </cell>
          <cell r="L610">
            <v>553.20000000000005</v>
          </cell>
        </row>
        <row r="611">
          <cell r="A611" t="str">
            <v>17.30</v>
          </cell>
          <cell r="B611">
            <v>98297</v>
          </cell>
          <cell r="C611" t="str">
            <v>SINAPI</v>
          </cell>
          <cell r="D611" t="str">
            <v>CABO ELETRÔNICO CATEGORIA 6, INSTALADO EM EDIFICAÇÃO INSTITUCIONAL - FORNECIMENTO E INSTALAÇÃO. AF_11/2019</v>
          </cell>
          <cell r="E611" t="str">
            <v>m</v>
          </cell>
          <cell r="F611">
            <v>756.8</v>
          </cell>
          <cell r="G611">
            <v>9</v>
          </cell>
          <cell r="H611">
            <v>0.24</v>
          </cell>
          <cell r="I611">
            <v>9.24</v>
          </cell>
          <cell r="J611">
            <v>6811.2</v>
          </cell>
          <cell r="K611">
            <v>181.63</v>
          </cell>
          <cell r="L611">
            <v>6992.83</v>
          </cell>
        </row>
        <row r="612">
          <cell r="A612" t="str">
            <v>17.31</v>
          </cell>
          <cell r="B612" t="str">
            <v xml:space="preserve"> COMP.725 </v>
          </cell>
          <cell r="C612" t="str">
            <v>Próprio</v>
          </cell>
          <cell r="D612" t="str">
            <v>Câmera filmadora Day/Night, Instalação interna e externa alcance 40 m - Fornecimento e instalação</v>
          </cell>
          <cell r="E612" t="str">
            <v>und</v>
          </cell>
          <cell r="F612">
            <v>2</v>
          </cell>
          <cell r="G612">
            <v>267</v>
          </cell>
          <cell r="H612">
            <v>157</v>
          </cell>
          <cell r="I612">
            <v>424</v>
          </cell>
          <cell r="J612">
            <v>534</v>
          </cell>
          <cell r="K612">
            <v>314</v>
          </cell>
          <cell r="L612">
            <v>848</v>
          </cell>
        </row>
        <row r="613">
          <cell r="A613" t="str">
            <v>17.32</v>
          </cell>
          <cell r="B613" t="str">
            <v xml:space="preserve"> COMP.1632 </v>
          </cell>
          <cell r="C613" t="str">
            <v>Próprio</v>
          </cell>
          <cell r="D613" t="str">
            <v>ROTEADOR ACCESS POINT WIRELESS 1/10/100/1000 POE - FORNECIMENTO E INSTALAÇÃO</v>
          </cell>
          <cell r="E613" t="str">
            <v>und</v>
          </cell>
          <cell r="F613">
            <v>2</v>
          </cell>
          <cell r="G613">
            <v>788.11</v>
          </cell>
          <cell r="H613">
            <v>222.64</v>
          </cell>
          <cell r="I613">
            <v>1010.75</v>
          </cell>
          <cell r="J613">
            <v>1576.22</v>
          </cell>
          <cell r="K613">
            <v>445.28</v>
          </cell>
          <cell r="L613">
            <v>2021.5</v>
          </cell>
        </row>
        <row r="614">
          <cell r="A614" t="str">
            <v>17.33</v>
          </cell>
          <cell r="B614" t="str">
            <v xml:space="preserve"> COMP.1544 </v>
          </cell>
          <cell r="C614" t="str">
            <v>Próprio</v>
          </cell>
          <cell r="D614" t="str">
            <v>KEYSTONE RJ45, CAT 6 PARA PATCH PANEL - FORNECIMENTO E INSTALAÇÃO</v>
          </cell>
          <cell r="E614" t="str">
            <v>und</v>
          </cell>
          <cell r="F614">
            <v>92</v>
          </cell>
          <cell r="G614">
            <v>26.64</v>
          </cell>
          <cell r="H614">
            <v>13.01</v>
          </cell>
          <cell r="I614">
            <v>39.65</v>
          </cell>
          <cell r="J614">
            <v>2450.88</v>
          </cell>
          <cell r="K614">
            <v>1196.92</v>
          </cell>
          <cell r="L614">
            <v>3647.8</v>
          </cell>
        </row>
        <row r="615">
          <cell r="A615" t="str">
            <v>17.34</v>
          </cell>
          <cell r="B615" t="str">
            <v>COMP.258</v>
          </cell>
          <cell r="C615" t="str">
            <v>Próprio</v>
          </cell>
          <cell r="D615" t="str">
            <v>PATCH CORD CAT6 AZUL 1,5M - FORNECIMENTO E INSTALAÇÃO</v>
          </cell>
          <cell r="E615" t="str">
            <v>und</v>
          </cell>
          <cell r="F615">
            <v>92</v>
          </cell>
          <cell r="G615">
            <v>29.09</v>
          </cell>
          <cell r="H615">
            <v>13.91</v>
          </cell>
          <cell r="I615">
            <v>43</v>
          </cell>
          <cell r="J615">
            <v>2676.28</v>
          </cell>
          <cell r="K615">
            <v>1279.72</v>
          </cell>
          <cell r="L615">
            <v>3956</v>
          </cell>
        </row>
        <row r="616">
          <cell r="A616" t="str">
            <v>17.35</v>
          </cell>
          <cell r="B616" t="str">
            <v>COMP.2120</v>
          </cell>
          <cell r="C616" t="str">
            <v>Próprio</v>
          </cell>
          <cell r="D616" t="str">
            <v>CONECTOR MACHO RJ-45 CAT. 6 - FORNECIMENTO E INSTALAÇÃO</v>
          </cell>
          <cell r="E616" t="str">
            <v>und</v>
          </cell>
          <cell r="F616">
            <v>46</v>
          </cell>
          <cell r="G616">
            <v>4.22</v>
          </cell>
          <cell r="H616">
            <v>2.77</v>
          </cell>
          <cell r="I616">
            <v>6.99</v>
          </cell>
          <cell r="J616">
            <v>194.12</v>
          </cell>
          <cell r="K616">
            <v>127.42</v>
          </cell>
          <cell r="L616">
            <v>321.54000000000002</v>
          </cell>
        </row>
        <row r="617">
          <cell r="A617" t="str">
            <v>17.36</v>
          </cell>
          <cell r="B617">
            <v>90447</v>
          </cell>
          <cell r="C617" t="str">
            <v>SINAPI</v>
          </cell>
          <cell r="D617" t="str">
            <v>RASGO LINEAR MANUAL EM ALVENARIA, PARA ELETRODUTOS, DIÂMETROS MENORES OU IGUAIS A 40 MM. AF_09/2023</v>
          </cell>
          <cell r="E617" t="str">
            <v>m</v>
          </cell>
          <cell r="F617">
            <v>44</v>
          </cell>
          <cell r="G617">
            <v>1.27</v>
          </cell>
          <cell r="H617">
            <v>9.61</v>
          </cell>
          <cell r="I617">
            <v>10.88</v>
          </cell>
          <cell r="J617">
            <v>55.88</v>
          </cell>
          <cell r="K617">
            <v>422.84</v>
          </cell>
          <cell r="L617">
            <v>478.72</v>
          </cell>
        </row>
        <row r="618">
          <cell r="A618" t="str">
            <v>17.37</v>
          </cell>
          <cell r="B618">
            <v>104766</v>
          </cell>
          <cell r="C618" t="str">
            <v>SINAPI</v>
          </cell>
          <cell r="D618" t="str">
            <v>CHUMBAMENTO LINEAR EM ALVENARIA PARA ELETRODUTOS COM DIÂMETROS MENORES OU IGUAIS A 40 MM. AF_09/2023</v>
          </cell>
          <cell r="E618" t="str">
            <v>m</v>
          </cell>
          <cell r="F618">
            <v>44</v>
          </cell>
          <cell r="G618">
            <v>4.91</v>
          </cell>
          <cell r="H618">
            <v>15.33</v>
          </cell>
          <cell r="I618">
            <v>20.239999999999998</v>
          </cell>
          <cell r="J618">
            <v>216.04</v>
          </cell>
          <cell r="K618">
            <v>674.52</v>
          </cell>
          <cell r="L618">
            <v>890.56</v>
          </cell>
        </row>
        <row r="619">
          <cell r="A619" t="str">
            <v>17.38</v>
          </cell>
          <cell r="B619">
            <v>97881</v>
          </cell>
          <cell r="C619" t="str">
            <v>SINAPI</v>
          </cell>
          <cell r="D619" t="str">
            <v>CAIXA ENTERRADA ELÉTRICA RETANGULAR, EM CONCRETO PRÉ-MOLDADO, FUNDO COM BRITA, DIMENSÕES INTERNAS: 0,3X0,3X0,3 M. AF_12/2020</v>
          </cell>
          <cell r="E619" t="str">
            <v>und</v>
          </cell>
          <cell r="F619">
            <v>1</v>
          </cell>
          <cell r="G619">
            <v>127.09</v>
          </cell>
          <cell r="H619">
            <v>25.75</v>
          </cell>
          <cell r="I619">
            <v>152.84</v>
          </cell>
          <cell r="J619">
            <v>127.09</v>
          </cell>
          <cell r="K619">
            <v>25.75</v>
          </cell>
          <cell r="L619">
            <v>152.84</v>
          </cell>
        </row>
        <row r="620">
          <cell r="A620" t="str">
            <v>17.39</v>
          </cell>
          <cell r="B620">
            <v>100556</v>
          </cell>
          <cell r="C620" t="str">
            <v>SINAPI</v>
          </cell>
          <cell r="D620" t="str">
            <v>CAIXA DE PASSAGEM PARA TELEFONE 15X15X10CM (SOBREPOR), FORNECIMENTO E INSTALACAO. AF_11/2019</v>
          </cell>
          <cell r="E620" t="str">
            <v>und</v>
          </cell>
          <cell r="F620">
            <v>11</v>
          </cell>
          <cell r="G620">
            <v>25.34</v>
          </cell>
          <cell r="H620">
            <v>19.25</v>
          </cell>
          <cell r="I620">
            <v>44.59</v>
          </cell>
          <cell r="J620">
            <v>278.74</v>
          </cell>
          <cell r="K620">
            <v>211.75</v>
          </cell>
          <cell r="L620">
            <v>490.49</v>
          </cell>
        </row>
        <row r="621">
          <cell r="A621" t="str">
            <v>17.40</v>
          </cell>
          <cell r="B621" t="str">
            <v xml:space="preserve"> COMP.1880</v>
          </cell>
          <cell r="C621" t="str">
            <v>Próprio</v>
          </cell>
          <cell r="D621" t="str">
            <v>CAIXA DE PASSAGEM ELETRICA EM PVC 25X20 CM DE EMBUTIR</v>
          </cell>
          <cell r="E621" t="str">
            <v>und</v>
          </cell>
          <cell r="F621">
            <v>2</v>
          </cell>
          <cell r="G621">
            <v>87.84</v>
          </cell>
          <cell r="H621">
            <v>33.39</v>
          </cell>
          <cell r="I621">
            <v>121.23</v>
          </cell>
          <cell r="J621">
            <v>175.68</v>
          </cell>
          <cell r="K621">
            <v>66.78</v>
          </cell>
          <cell r="L621">
            <v>242.46</v>
          </cell>
        </row>
        <row r="622">
          <cell r="A622" t="str">
            <v>17.41</v>
          </cell>
          <cell r="B622" t="str">
            <v>COMP.807</v>
          </cell>
          <cell r="C622" t="str">
            <v>Próprio</v>
          </cell>
          <cell r="D622" t="str">
            <v xml:space="preserve">IDENTIFICAÇÃO E CERTIFICAÇÃO DE REDE LÓGICA CAT6 INCLUÍNDO RELATÓRIO (ORSE) </v>
          </cell>
          <cell r="E622" t="str">
            <v>und</v>
          </cell>
          <cell r="F622">
            <v>45</v>
          </cell>
          <cell r="G622">
            <v>23.68</v>
          </cell>
          <cell r="H622">
            <v>0</v>
          </cell>
          <cell r="I622">
            <v>23.68</v>
          </cell>
          <cell r="J622">
            <v>1065.5999999999999</v>
          </cell>
          <cell r="K622">
            <v>0</v>
          </cell>
          <cell r="L622">
            <v>1065.5999999999999</v>
          </cell>
        </row>
        <row r="623">
          <cell r="D623" t="str">
            <v>TOTAIS</v>
          </cell>
          <cell r="E623" t="str">
            <v/>
          </cell>
          <cell r="J623">
            <v>33711.250000000007</v>
          </cell>
          <cell r="K623">
            <v>11887.01</v>
          </cell>
        </row>
        <row r="624">
          <cell r="D624" t="str">
            <v/>
          </cell>
          <cell r="E624" t="str">
            <v/>
          </cell>
          <cell r="K624">
            <v>45598.260000000009</v>
          </cell>
        </row>
        <row r="625">
          <cell r="A625">
            <v>18</v>
          </cell>
          <cell r="D625" t="str">
            <v>COMPLEMENTAÇÃO DA OBRA</v>
          </cell>
          <cell r="L625">
            <v>12219.880000000001</v>
          </cell>
        </row>
        <row r="626">
          <cell r="A626" t="str">
            <v>18.1</v>
          </cell>
          <cell r="D626" t="str">
            <v>SERVIÇOS FINAIS</v>
          </cell>
          <cell r="L626">
            <v>11408.2</v>
          </cell>
        </row>
        <row r="627">
          <cell r="A627" t="str">
            <v>18.1.1</v>
          </cell>
          <cell r="B627" t="str">
            <v xml:space="preserve"> COMP.847 </v>
          </cell>
          <cell r="C627" t="str">
            <v>Próprio</v>
          </cell>
          <cell r="D627" t="str">
            <v>LIMPEZA FINAL DA OBRA</v>
          </cell>
          <cell r="E627" t="str">
            <v>m²</v>
          </cell>
          <cell r="F627">
            <v>405.74</v>
          </cell>
          <cell r="G627">
            <v>1.41</v>
          </cell>
          <cell r="H627">
            <v>2.57</v>
          </cell>
          <cell r="I627">
            <v>3.98</v>
          </cell>
          <cell r="J627">
            <v>572.09</v>
          </cell>
          <cell r="K627">
            <v>1042.75</v>
          </cell>
          <cell r="L627">
            <v>1614.84</v>
          </cell>
        </row>
        <row r="628">
          <cell r="A628" t="str">
            <v>18.1.2</v>
          </cell>
          <cell r="B628">
            <v>100982</v>
          </cell>
          <cell r="C628" t="str">
            <v>SINAPI</v>
          </cell>
          <cell r="D628" t="str">
            <v>CARGA, MANOBRA E DESCARGA DE ENTULHO EM CAMINHÃO BASCULANTE 10 M³ - CARGA COM ESCAVADEIRA HIDRÁULICA  (CAÇAMBA DE 0,80 M³ / 111 HP) E DESCARGA LIVRE (UNIDADE: M3). AF_07/2020</v>
          </cell>
          <cell r="E628" t="str">
            <v>m³</v>
          </cell>
          <cell r="F628">
            <v>112.71</v>
          </cell>
          <cell r="G628">
            <v>7.88</v>
          </cell>
          <cell r="H628">
            <v>1.61</v>
          </cell>
          <cell r="I628">
            <v>9.49</v>
          </cell>
          <cell r="J628">
            <v>888.15</v>
          </cell>
          <cell r="K628">
            <v>181.46</v>
          </cell>
          <cell r="L628">
            <v>1069.6099999999999</v>
          </cell>
        </row>
        <row r="629">
          <cell r="A629" t="str">
            <v>18.1.3</v>
          </cell>
          <cell r="B629">
            <v>95875</v>
          </cell>
          <cell r="C629" t="str">
            <v>SINAPI</v>
          </cell>
          <cell r="D629" t="str">
            <v>TRANSPORTE COM CAMINHÃO BASCULANTE DE 10 M³, EM VIA URBANA PAVIMENTADA, DMT ATÉ 30 KM (UNIDADE: M3XKM). AF_07/2020</v>
          </cell>
          <cell r="E629" t="str">
            <v>M3XKM</v>
          </cell>
          <cell r="F629">
            <v>3381.3</v>
          </cell>
          <cell r="G629">
            <v>2.1800000000000002</v>
          </cell>
          <cell r="H629">
            <v>0.4</v>
          </cell>
          <cell r="I629">
            <v>2.58</v>
          </cell>
          <cell r="J629">
            <v>7371.23</v>
          </cell>
          <cell r="K629">
            <v>1352.52</v>
          </cell>
          <cell r="L629">
            <v>8723.75</v>
          </cell>
        </row>
        <row r="630">
          <cell r="A630" t="str">
            <v>18.2</v>
          </cell>
          <cell r="D630" t="str">
            <v>PEÇAS DE REPOSIÇÃO</v>
          </cell>
          <cell r="L630">
            <v>811.68</v>
          </cell>
        </row>
        <row r="631">
          <cell r="A631" t="str">
            <v>18.2.1</v>
          </cell>
          <cell r="B631" t="str">
            <v xml:space="preserve"> INS.823</v>
          </cell>
          <cell r="C631" t="str">
            <v>Próprio</v>
          </cell>
          <cell r="D631" t="str">
            <v>Porcelanato Retificado – Idea Bianco Line - “A” – 30x60cm – Portobello ou equivalente</v>
          </cell>
          <cell r="E631" t="str">
            <v>m²</v>
          </cell>
          <cell r="F631">
            <v>4.2</v>
          </cell>
          <cell r="G631">
            <v>35.42</v>
          </cell>
          <cell r="H631">
            <v>0</v>
          </cell>
          <cell r="I631">
            <v>35.42</v>
          </cell>
          <cell r="J631">
            <v>148.76</v>
          </cell>
          <cell r="K631">
            <v>0</v>
          </cell>
          <cell r="L631">
            <v>148.76</v>
          </cell>
        </row>
        <row r="632">
          <cell r="A632" t="str">
            <v>18.2.2</v>
          </cell>
          <cell r="B632" t="str">
            <v xml:space="preserve"> INS.181 </v>
          </cell>
          <cell r="C632" t="str">
            <v>Próprio</v>
          </cell>
          <cell r="D632" t="str">
            <v>Porcelanato 60x60 cm - brasilia concreto cinza - Ref. Portobello</v>
          </cell>
          <cell r="E632" t="str">
            <v>m²</v>
          </cell>
          <cell r="F632">
            <v>2.86</v>
          </cell>
          <cell r="G632">
            <v>67.23</v>
          </cell>
          <cell r="H632">
            <v>0</v>
          </cell>
          <cell r="I632">
            <v>67.23</v>
          </cell>
          <cell r="J632">
            <v>192.27</v>
          </cell>
          <cell r="K632">
            <v>0</v>
          </cell>
          <cell r="L632">
            <v>192.27</v>
          </cell>
        </row>
        <row r="633">
          <cell r="A633" t="str">
            <v>18.2.3</v>
          </cell>
          <cell r="B633" t="str">
            <v xml:space="preserve"> INS.757 </v>
          </cell>
          <cell r="C633" t="str">
            <v>Próprio</v>
          </cell>
          <cell r="D633" t="str">
            <v>Porcelanato 60x60 cm - Ref.: VIA DURINI OFF WHITE NAT RET</v>
          </cell>
          <cell r="E633" t="str">
            <v>m²</v>
          </cell>
          <cell r="F633">
            <v>2.86</v>
          </cell>
          <cell r="G633">
            <v>66.180000000000007</v>
          </cell>
          <cell r="H633">
            <v>0</v>
          </cell>
          <cell r="I633">
            <v>66.180000000000007</v>
          </cell>
          <cell r="J633">
            <v>189.27</v>
          </cell>
          <cell r="K633">
            <v>0</v>
          </cell>
          <cell r="L633">
            <v>189.27</v>
          </cell>
        </row>
        <row r="634">
          <cell r="A634" t="str">
            <v>18.2.4</v>
          </cell>
          <cell r="B634" t="str">
            <v>INS.824</v>
          </cell>
          <cell r="C634" t="str">
            <v>Próprio</v>
          </cell>
          <cell r="D634" t="str">
            <v>PISO EM CERÂMICA EXTRUDADA 30X30 - REF: GAIL KERAFLOOR CINZA CLARO (CÓD. IND 3080)</v>
          </cell>
          <cell r="E634" t="str">
            <v>m²</v>
          </cell>
          <cell r="F634">
            <v>2</v>
          </cell>
          <cell r="G634">
            <v>140.69</v>
          </cell>
          <cell r="H634">
            <v>0</v>
          </cell>
          <cell r="I634">
            <v>140.69</v>
          </cell>
          <cell r="J634">
            <v>281.38</v>
          </cell>
          <cell r="K634">
            <v>0</v>
          </cell>
          <cell r="L634">
            <v>281.38</v>
          </cell>
        </row>
        <row r="635">
          <cell r="D635" t="str">
            <v>TOTAIS</v>
          </cell>
          <cell r="E635" t="str">
            <v/>
          </cell>
          <cell r="J635">
            <v>9643.15</v>
          </cell>
          <cell r="K635">
            <v>2576.73</v>
          </cell>
        </row>
        <row r="636">
          <cell r="D636" t="str">
            <v/>
          </cell>
          <cell r="E636" t="str">
            <v/>
          </cell>
          <cell r="K636">
            <v>12219.88</v>
          </cell>
        </row>
        <row r="637">
          <cell r="D637" t="str">
            <v>VALOR TOTAL MATERIAL (CUSTO DE MERCADO)</v>
          </cell>
          <cell r="J637">
            <v>949858.62</v>
          </cell>
        </row>
        <row r="638">
          <cell r="D638" t="str">
            <v>VALOR TOTAL MÃO DE OBRA (CUSTO DE MERCADO)</v>
          </cell>
          <cell r="K638">
            <v>743012.01</v>
          </cell>
        </row>
        <row r="639">
          <cell r="D639" t="str">
            <v/>
          </cell>
        </row>
        <row r="640">
          <cell r="D640" t="str">
            <v>VALOR TOTAL DO ORÇAMENTO - OBRA</v>
          </cell>
          <cell r="K640">
            <v>1692870.63</v>
          </cell>
        </row>
        <row r="643">
          <cell r="D643" t="str">
            <v>COMPOSIÇÃO DO BDI - OBRA</v>
          </cell>
          <cell r="E643" t="str">
            <v/>
          </cell>
        </row>
        <row r="644">
          <cell r="D644" t="str">
            <v>DESCRIÇÃO</v>
          </cell>
          <cell r="E644" t="str">
            <v/>
          </cell>
        </row>
        <row r="645">
          <cell r="D645" t="str">
            <v>GARANTIA/SEGURO (S)</v>
          </cell>
          <cell r="E645" t="str">
            <v/>
          </cell>
          <cell r="F645">
            <v>0.8</v>
          </cell>
        </row>
        <row r="646">
          <cell r="D646" t="str">
            <v xml:space="preserve">RISCO (R) </v>
          </cell>
          <cell r="E646" t="str">
            <v/>
          </cell>
          <cell r="F646">
            <v>1.27</v>
          </cell>
          <cell r="H646" t="str">
            <v xml:space="preserve">Fórmula para determinação do BDI </v>
          </cell>
        </row>
        <row r="647">
          <cell r="D647" t="str">
            <v>DESPESAS FINANCEIRAS (ACORDÃO 2.622/2013 TCU) (DF)</v>
          </cell>
          <cell r="E647" t="str">
            <v/>
          </cell>
          <cell r="F647">
            <v>1.23</v>
          </cell>
          <cell r="H647" t="str">
            <v>Conforme determinação do Acórdão 2.622/2013-TCU-Plenário)</v>
          </cell>
        </row>
        <row r="648">
          <cell r="D648" t="str">
            <v>ADMINISTRAÇÃO CENTRAL (AC)</v>
          </cell>
          <cell r="E648" t="str">
            <v/>
          </cell>
          <cell r="F648">
            <v>4</v>
          </cell>
        </row>
        <row r="649">
          <cell r="D649" t="str">
            <v>LUCRO (L)</v>
          </cell>
          <cell r="E649" t="str">
            <v/>
          </cell>
          <cell r="F649">
            <v>7.4</v>
          </cell>
        </row>
        <row r="650">
          <cell r="D650" t="str">
            <v>TRIBUTOS (I)</v>
          </cell>
          <cell r="E650" t="str">
            <v/>
          </cell>
          <cell r="F650">
            <v>8.75</v>
          </cell>
        </row>
        <row r="651">
          <cell r="D651" t="str">
            <v>COFINS</v>
          </cell>
          <cell r="E651" t="str">
            <v/>
          </cell>
          <cell r="F651">
            <v>3</v>
          </cell>
        </row>
        <row r="652">
          <cell r="D652" t="str">
            <v>PIS</v>
          </cell>
          <cell r="E652" t="str">
            <v/>
          </cell>
          <cell r="F652">
            <v>0.65</v>
          </cell>
        </row>
        <row r="653">
          <cell r="D653" t="str">
            <v>CPRB (CONTRIBUIÇÃO PREVIDENCIÁRIA SOBRE A RECEITA BRUTA)</v>
          </cell>
          <cell r="E653" t="str">
            <v/>
          </cell>
          <cell r="F653">
            <v>3.6</v>
          </cell>
        </row>
        <row r="654">
          <cell r="D654" t="str">
            <v>ISS (REFERENTE A PREFEITURA DE FLORIANÓPOLIS)</v>
          </cell>
          <cell r="E654" t="str">
            <v/>
          </cell>
          <cell r="F654">
            <v>1.5</v>
          </cell>
        </row>
        <row r="655">
          <cell r="D655" t="str">
            <v/>
          </cell>
          <cell r="E655" t="str">
            <v/>
          </cell>
        </row>
        <row r="656">
          <cell r="D656" t="str">
            <v>BDI A SER APLICADO</v>
          </cell>
          <cell r="E656" t="str">
            <v/>
          </cell>
          <cell r="F656">
            <v>26.378505109999999</v>
          </cell>
        </row>
        <row r="657">
          <cell r="D657" t="str">
            <v/>
          </cell>
          <cell r="E657" t="str">
            <v/>
          </cell>
        </row>
        <row r="658">
          <cell r="D658" t="str">
            <v>BDI APLICADO SOBRE O  TOTAL DE MATERIAL - OBRA</v>
          </cell>
          <cell r="E658" t="str">
            <v/>
          </cell>
          <cell r="J658">
            <v>250558.5</v>
          </cell>
        </row>
        <row r="659">
          <cell r="D659" t="str">
            <v>BDI APLICADO SOBRE O TOTAL DE MÃO DE OBRA - OBRA</v>
          </cell>
          <cell r="E659" t="str">
            <v/>
          </cell>
          <cell r="K659">
            <v>195995.46</v>
          </cell>
        </row>
        <row r="660">
          <cell r="D660" t="str">
            <v/>
          </cell>
          <cell r="E660" t="str">
            <v/>
          </cell>
        </row>
        <row r="661">
          <cell r="D661" t="str">
            <v>VALOR TOTAL DO BDI - OBRA</v>
          </cell>
          <cell r="E661" t="str">
            <v/>
          </cell>
          <cell r="K661">
            <v>446553.96</v>
          </cell>
        </row>
        <row r="664">
          <cell r="A664">
            <v>19</v>
          </cell>
          <cell r="D664" t="str">
            <v>EQUIPAMENTOS</v>
          </cell>
          <cell r="L664">
            <v>278247.32</v>
          </cell>
        </row>
        <row r="665">
          <cell r="A665" t="str">
            <v>19.1</v>
          </cell>
          <cell r="D665" t="str">
            <v>CLIMATIZAÇÃO</v>
          </cell>
          <cell r="E665" t="str">
            <v/>
          </cell>
          <cell r="L665">
            <v>26496.84</v>
          </cell>
        </row>
        <row r="666">
          <cell r="A666" t="str">
            <v>19.1.1</v>
          </cell>
          <cell r="B666" t="str">
            <v xml:space="preserve"> INS.760 </v>
          </cell>
          <cell r="C666" t="str">
            <v>Próprio</v>
          </cell>
          <cell r="D666" t="str">
            <v>AR CONDICIONADO SPLIT INVERTER, HI-WALL (PAREDE), 9000 BTU/H, CICLO QUENTE/FRIO, 60HZ, CLASSIFICACAO A (SELO PROCEL), GAS HFC, CONTROLE S/FIO</v>
          </cell>
          <cell r="E666" t="str">
            <v>und</v>
          </cell>
          <cell r="F666">
            <v>2</v>
          </cell>
          <cell r="G666">
            <v>2498.6200000000003</v>
          </cell>
          <cell r="H666">
            <v>0</v>
          </cell>
          <cell r="I666">
            <v>2498.62</v>
          </cell>
          <cell r="J666">
            <v>4997.24</v>
          </cell>
          <cell r="K666">
            <v>0</v>
          </cell>
          <cell r="L666">
            <v>4997.24</v>
          </cell>
        </row>
        <row r="667">
          <cell r="A667" t="str">
            <v>19.1.2</v>
          </cell>
          <cell r="B667" t="str">
            <v xml:space="preserve"> INS.773 </v>
          </cell>
          <cell r="C667" t="str">
            <v>Próprio</v>
          </cell>
          <cell r="D667" t="str">
            <v>AR-CONDICIONADO SPLIT HI-WALL INVERTER, CAPACIDADE NOMINAL DE 12.000 BTU/H, QUENTE E FRIO</v>
          </cell>
          <cell r="E667" t="str">
            <v>und</v>
          </cell>
          <cell r="F667">
            <v>5</v>
          </cell>
          <cell r="G667">
            <v>2709.36</v>
          </cell>
          <cell r="H667">
            <v>0</v>
          </cell>
          <cell r="I667">
            <v>2709.36</v>
          </cell>
          <cell r="J667">
            <v>13546.8</v>
          </cell>
          <cell r="K667">
            <v>0</v>
          </cell>
          <cell r="L667">
            <v>13546.8</v>
          </cell>
        </row>
        <row r="668">
          <cell r="A668" t="str">
            <v>19.1.3</v>
          </cell>
          <cell r="B668" t="str">
            <v xml:space="preserve"> INS.761 </v>
          </cell>
          <cell r="C668" t="str">
            <v>Próprio</v>
          </cell>
          <cell r="D668" t="str">
            <v>AR CONDICIONADO SPLIT INVERTER, HI-WALL (PAREDE), 18000 BTU/H, CICLO QUENTE/FRIO, 60HZ, CLASSIFICACAO A (SELO PROCEL), GAS HFC, CONTROLE S/FIO</v>
          </cell>
          <cell r="E668" t="str">
            <v>und</v>
          </cell>
          <cell r="F668">
            <v>2</v>
          </cell>
          <cell r="G668">
            <v>3976.4</v>
          </cell>
          <cell r="H668">
            <v>0</v>
          </cell>
          <cell r="I668">
            <v>3976.4</v>
          </cell>
          <cell r="J668">
            <v>7952.8</v>
          </cell>
          <cell r="K668">
            <v>0</v>
          </cell>
          <cell r="L668">
            <v>7952.8</v>
          </cell>
        </row>
        <row r="669">
          <cell r="A669" t="str">
            <v>19.2</v>
          </cell>
          <cell r="D669" t="str">
            <v>EXAUSTORES</v>
          </cell>
          <cell r="E669" t="str">
            <v/>
          </cell>
          <cell r="L669">
            <v>34387.520000000004</v>
          </cell>
        </row>
        <row r="670">
          <cell r="A670" t="str">
            <v>19.2.1</v>
          </cell>
          <cell r="B670" t="str">
            <v>INS.842</v>
          </cell>
          <cell r="C670" t="str">
            <v>Próprio</v>
          </cell>
          <cell r="D670" t="str">
            <v xml:space="preserve">EXAUSTOR CENTRÍFUGO COM VENTILADOR LIMIT LOAD, SIMPLES ASPIRAÇÃO, VAZÃO DE AR DE 6.447 M³/H, PRESSÃO ESTÁTICA DE 55 MMCA, BASE ÚNICA, COM ANTICENTELHANTE AMCA C, CONSTRUÇÃO VEDADA/ SOLDADA E ESTANQUE, COM PORTA DE INSPEÇÃO, GAXETA DE VEDAÇÃO E DRENO, COM AMORTECEDORES DE VIBRAÇÃO TIPO MOLA. REF: BERLINERLUFT - GTS-4-560-RD0º </v>
          </cell>
          <cell r="E670" t="str">
            <v>und</v>
          </cell>
          <cell r="F670">
            <v>1</v>
          </cell>
          <cell r="G670">
            <v>15397.32</v>
          </cell>
          <cell r="H670">
            <v>0</v>
          </cell>
          <cell r="I670">
            <v>15397.32</v>
          </cell>
          <cell r="J670">
            <v>15397.32</v>
          </cell>
          <cell r="K670">
            <v>0</v>
          </cell>
          <cell r="L670">
            <v>15397.32</v>
          </cell>
        </row>
        <row r="671">
          <cell r="A671" t="str">
            <v>19.2.2</v>
          </cell>
          <cell r="B671" t="str">
            <v>INS.843</v>
          </cell>
          <cell r="C671" t="str">
            <v>Próprio</v>
          </cell>
          <cell r="D671" t="str">
            <v>EXAUSTOR CENTRÍFUGO COM VENTILADOR LIMIT LOAD, SIMPLES ASPIRAÇÃO, VAZÃO DE AR DE 10.333 M³/H, PRESSÃO ESTÁTICA DE 55 MMCA, BASE ÚNICA, COM ANTICENTELHANTE AMCA C, CONSTRUÇÃO VEDADA/ SOLDADA E ESTANQUE, COM PORTA DE INSPEÇÃO, GAXETA DE VEDAÇÃO E DRENO, COM AMORTECEDORES DE VIBRAÇÃO TIPO MOLA. REF: BERLINERLUFT - GTS-4-630-RD0º</v>
          </cell>
          <cell r="E671" t="str">
            <v>und</v>
          </cell>
          <cell r="F671">
            <v>1</v>
          </cell>
          <cell r="G671">
            <v>18990.2</v>
          </cell>
          <cell r="H671">
            <v>0</v>
          </cell>
          <cell r="I671">
            <v>18990.2</v>
          </cell>
          <cell r="J671">
            <v>18990.2</v>
          </cell>
          <cell r="K671">
            <v>0</v>
          </cell>
          <cell r="L671">
            <v>18990.2</v>
          </cell>
        </row>
        <row r="672">
          <cell r="A672" t="str">
            <v>19.3</v>
          </cell>
          <cell r="D672" t="str">
            <v>VENTILADORES</v>
          </cell>
          <cell r="E672" t="str">
            <v/>
          </cell>
          <cell r="L672">
            <v>34609.479999999996</v>
          </cell>
        </row>
        <row r="673">
          <cell r="A673" t="str">
            <v>19.3.1</v>
          </cell>
          <cell r="B673" t="str">
            <v>INS.828</v>
          </cell>
          <cell r="C673" t="str">
            <v>Próprio</v>
          </cell>
          <cell r="D673" t="str">
            <v>VENTILADOR AXIAL COM FILTROS G4+M5, VAZÃO DE AR DE 64 M³/H. REF: SICFLUX - SPLITVENT</v>
          </cell>
          <cell r="E673" t="str">
            <v>und</v>
          </cell>
          <cell r="F673">
            <v>1</v>
          </cell>
          <cell r="G673">
            <v>371.45</v>
          </cell>
          <cell r="H673">
            <v>0</v>
          </cell>
          <cell r="I673">
            <v>371.45</v>
          </cell>
          <cell r="J673">
            <v>371.45</v>
          </cell>
          <cell r="K673">
            <v>0</v>
          </cell>
          <cell r="L673">
            <v>371.45</v>
          </cell>
        </row>
        <row r="674">
          <cell r="A674" t="str">
            <v>19.3.2</v>
          </cell>
          <cell r="B674" t="str">
            <v>INS.762</v>
          </cell>
          <cell r="C674" t="str">
            <v>Próprio</v>
          </cell>
          <cell r="D674" t="str">
            <v>VENTILADOR HELICOCENTRÍFUGO EM LINHA SUPER SILENCE, VAZÃO DE AR DE 240 M³/H. PRESSÃO ESTÁTICA DISPONÍVEL DE 27MMCA. REF: SICFLUX - MAXX SUPER SILENCE 150</v>
          </cell>
          <cell r="E674" t="str">
            <v>und</v>
          </cell>
          <cell r="F674">
            <v>1</v>
          </cell>
          <cell r="G674">
            <v>1028.385</v>
          </cell>
          <cell r="H674">
            <v>0</v>
          </cell>
          <cell r="I674">
            <v>1028.3800000000001</v>
          </cell>
          <cell r="J674">
            <v>1028.3800000000001</v>
          </cell>
          <cell r="K674">
            <v>0</v>
          </cell>
          <cell r="L674">
            <v>1028.3800000000001</v>
          </cell>
        </row>
        <row r="675">
          <cell r="A675" t="str">
            <v>19.3.3</v>
          </cell>
          <cell r="B675" t="str">
            <v>INS.840</v>
          </cell>
          <cell r="C675" t="str">
            <v>Próprio</v>
          </cell>
          <cell r="D675" t="str">
            <v xml:space="preserve">GABINETE DE VENTILAÇÃO COM VENTILADOR SIROCCO DE DUPLA ASPIRAÇÃO, VAZÃO DE AR DE 5.151 M³/H, PRESSÃO ESTÁTICA DE 40MMCA, COM FILTROS G4+M5, COM AMORTECEDORES TIPO MOLA, COM LIGAÇÃO FLEXÍVEL DESCARGA CCOM FLANGE, PINTURA 100 VENTILADOR, PINTURA ELETROSTÁTICA DO GABINETE, PLACA DE IDENTIFICAÇÃO EM ALUMÍNIO, PROTEÇÃO CONTRA INTEMPÉRIES. REF: BERLINERLUFT - BBS355 </v>
          </cell>
          <cell r="E675" t="str">
            <v>und</v>
          </cell>
          <cell r="F675">
            <v>1</v>
          </cell>
          <cell r="G675">
            <v>15893.37</v>
          </cell>
          <cell r="H675">
            <v>0</v>
          </cell>
          <cell r="I675">
            <v>15893.37</v>
          </cell>
          <cell r="J675">
            <v>15893.37</v>
          </cell>
          <cell r="K675">
            <v>0</v>
          </cell>
          <cell r="L675">
            <v>15893.37</v>
          </cell>
        </row>
        <row r="676">
          <cell r="A676" t="str">
            <v>19.3.4</v>
          </cell>
          <cell r="B676" t="str">
            <v>INS.841</v>
          </cell>
          <cell r="C676" t="str">
            <v>Próprio</v>
          </cell>
          <cell r="D676" t="str">
            <v xml:space="preserve">GABINETE DE VENTILAÇÃO COM VENTILADOR SIROCCO DE DUPLA ASPIRAÇÃO, VAZÃO DE AR DE 8.627 M³/H, PRESSÃO ESTÁTICA DE 40MMCA, COM FILTROS G4+M5, COM AMORTECEDORES TIPO MOLA, COM LIGAÇÃO FLEXÍVEL DESCARGA CCOM FLANGE, PINTURA 100 VENTILADOR, PINTURA ELETROSTÁTICA DO GABINETE, PLACA DE IDENTIFICAÇÃO EM ALUMÍNIO, PROTEÇÃO CONTRA INTEMPÉRIES. REF: BERLINERLUFT - BBS355 </v>
          </cell>
          <cell r="E676" t="str">
            <v>und</v>
          </cell>
          <cell r="F676">
            <v>1</v>
          </cell>
          <cell r="G676">
            <v>17316.28</v>
          </cell>
          <cell r="H676">
            <v>0</v>
          </cell>
          <cell r="I676">
            <v>17316.28</v>
          </cell>
          <cell r="J676">
            <v>17316.28</v>
          </cell>
          <cell r="K676">
            <v>0</v>
          </cell>
          <cell r="L676">
            <v>17316.28</v>
          </cell>
        </row>
        <row r="677">
          <cell r="A677" t="str">
            <v>19.4</v>
          </cell>
          <cell r="D677" t="str">
            <v>COIFAS</v>
          </cell>
          <cell r="E677" t="str">
            <v/>
          </cell>
          <cell r="L677">
            <v>74416.600000000006</v>
          </cell>
        </row>
        <row r="678">
          <cell r="A678" t="str">
            <v>19.4.1</v>
          </cell>
          <cell r="B678" t="str">
            <v>INS.820</v>
          </cell>
          <cell r="C678" t="str">
            <v>Próprio</v>
          </cell>
          <cell r="D678" t="str">
            <v>COIFA PARA FORNO COM FILTRAGEM VORTEX DE 4 ESTÁGIOS, CONSTRUÍDA EM AÇO INOX, ESPESSURA MÍNIMA DE 0,94mm, COM TECNOLOGIA BACK FLOW, COM LUMINÁRIAS, COM CALHA PARA RECOLHIMENTO DE CONDENSADOS E DRENO ROSQUEADO, COLARINHO FLANGEADA COM ALTURA MÁXIMA DE 70mm - DIMENSÕES DE 1900X500X500mm. REF: MELTING COIFAS - MULTI VORTEX</v>
          </cell>
          <cell r="E678" t="str">
            <v>und</v>
          </cell>
          <cell r="F678">
            <v>1</v>
          </cell>
          <cell r="G678">
            <v>7757.59</v>
          </cell>
          <cell r="H678">
            <v>0</v>
          </cell>
          <cell r="I678">
            <v>7757.59</v>
          </cell>
          <cell r="J678">
            <v>7757.59</v>
          </cell>
          <cell r="K678">
            <v>0</v>
          </cell>
          <cell r="L678">
            <v>7757.59</v>
          </cell>
        </row>
        <row r="679">
          <cell r="A679" t="str">
            <v>19.4.2</v>
          </cell>
          <cell r="B679" t="str">
            <v>INS.821</v>
          </cell>
          <cell r="C679" t="str">
            <v>Próprio</v>
          </cell>
          <cell r="D679" t="str">
            <v>COIFA DO TIPO PAREDE COM UM LADO LONGITUDINAL FECHADO, COM FILTRAGEM VORTEX DE 4 ESTÁGIOS, CONSTRUÍDA EM AÇO INOX, ESPESSURA MÍNIMA DE 0,94mm, COM TECNOLOGIA BACK FLOW, COM LUMINÁRIAS, COM CALHA PARA RECOLHIMENTO DE CONDENSADOS E DRENO ROSQUEADO, COLARINHO FLANGEADA COM ALTURA MÁXIMA DE 70mm - DIMENSÕES DE 2600X1300X500mm. REF: MELTING COIFAS - MULTI VORTEX</v>
          </cell>
          <cell r="E679" t="str">
            <v>und</v>
          </cell>
          <cell r="F679">
            <v>1</v>
          </cell>
          <cell r="G679">
            <v>12262.91</v>
          </cell>
          <cell r="H679">
            <v>0</v>
          </cell>
          <cell r="I679">
            <v>12262.91</v>
          </cell>
          <cell r="J679">
            <v>12262.91</v>
          </cell>
          <cell r="K679">
            <v>0</v>
          </cell>
          <cell r="L679">
            <v>12262.91</v>
          </cell>
        </row>
        <row r="680">
          <cell r="A680" t="str">
            <v>19.4.3</v>
          </cell>
          <cell r="B680" t="str">
            <v>INS.822</v>
          </cell>
          <cell r="C680" t="str">
            <v>Próprio</v>
          </cell>
          <cell r="D680" t="str">
            <v>COIFA DO TIPO ILHA DUPLA, COM FILTRAGEM VORTEX DE 4 ESTÁGIOS, CONSTRUÍDA EM AÇO INOX, ESPESSURA MÍNIMA DE 0,94mm, COM TECNOLOGIA BACK FLOW, COM LUMINÁRIAS, COM CALHA PARA RECOLHIMENTO DE CONDENSADOS E DRENO ROSQUEADO, COLARINHO FLANGEADA COM ALTURA MÁXIMA DE 70mm - DIMENSÕES DE 3900X1150X500mm. REF: MELTING COIFAS - MULTI VORTEX</v>
          </cell>
          <cell r="E680" t="str">
            <v>und</v>
          </cell>
          <cell r="F680">
            <v>1</v>
          </cell>
          <cell r="G680">
            <v>25496.1</v>
          </cell>
          <cell r="H680">
            <v>0</v>
          </cell>
          <cell r="I680">
            <v>25496.1</v>
          </cell>
          <cell r="J680">
            <v>25496.1</v>
          </cell>
          <cell r="K680">
            <v>0</v>
          </cell>
          <cell r="L680">
            <v>25496.1</v>
          </cell>
        </row>
        <row r="681">
          <cell r="A681" t="str">
            <v>19.4.4</v>
          </cell>
          <cell r="B681" t="str">
            <v>INS.844</v>
          </cell>
          <cell r="C681" t="str">
            <v>Próprio</v>
          </cell>
          <cell r="D681" t="str">
            <v>SISTEMA FIXO DE COMBATE E EXTINÇÃO DE INCÊNDIO PARA COZINHAS PROFISSIONAIS, AGENTE SAPONIFICANTE, COMPOSTO DOS SEGUINTES ITENS: CENTRAL DE ALARME, BATERIAS SELADAS DE 24VVC E 5AH, DETECTORES DE GÁS GN/ GLP, CONTATO SECO PARA INTERTRAVAMENTO, ACIONADOR MANUAL, CILINDRO DE AGENTE SAPONIFICANTE COM ACIONAMENTO MANUAL E AUTOMÁTICO PARA USO NA ÁREA DE COCÇÃO, DIFUSORES DE SAPONIFICANTE TIPO PULVERIZADOR, SENSORES TÉRMICOS DE 144°C, MANGUEIRAS DE ATUAÇÃO PARA CILINDROS DE SAPONIFICANTE, SUPORTE PARA OS CILINDROS, TUBULAÇÕES E CONEXÕES PARA BICOS DE SAPONIFICANTE EM AÇO INOX (Deverá ser instalado este sistema para as coifas CF-01 e CF-02). REF. JETFIRE</v>
          </cell>
          <cell r="E681" t="str">
            <v>und</v>
          </cell>
          <cell r="F681">
            <v>2</v>
          </cell>
          <cell r="G681">
            <v>14450</v>
          </cell>
          <cell r="H681">
            <v>0</v>
          </cell>
          <cell r="I681">
            <v>14450</v>
          </cell>
          <cell r="J681">
            <v>28900</v>
          </cell>
          <cell r="K681">
            <v>0</v>
          </cell>
          <cell r="L681">
            <v>28900</v>
          </cell>
        </row>
        <row r="682">
          <cell r="A682" t="str">
            <v>19.5</v>
          </cell>
          <cell r="D682" t="str">
            <v>AQUECEDORES</v>
          </cell>
          <cell r="E682" t="str">
            <v/>
          </cell>
          <cell r="L682">
            <v>13435.88</v>
          </cell>
        </row>
        <row r="683">
          <cell r="A683" t="str">
            <v>19.5.1</v>
          </cell>
          <cell r="B683" t="str">
            <v xml:space="preserve"> INS.859 </v>
          </cell>
          <cell r="C683" t="str">
            <v>Próprio</v>
          </cell>
          <cell r="D683" t="str">
            <v>AQUECEDOR DE ÁGUA A GÁS KOMECO KO 46 DI PRIME WIFI 46 LITROS - GLP</v>
          </cell>
          <cell r="E683" t="str">
            <v>und</v>
          </cell>
          <cell r="F683">
            <v>2</v>
          </cell>
          <cell r="G683">
            <v>6717.94</v>
          </cell>
          <cell r="H683">
            <v>0</v>
          </cell>
          <cell r="I683">
            <v>6717.94</v>
          </cell>
          <cell r="J683">
            <v>13435.88</v>
          </cell>
          <cell r="K683">
            <v>0</v>
          </cell>
          <cell r="L683">
            <v>13435.88</v>
          </cell>
        </row>
        <row r="684">
          <cell r="A684" t="str">
            <v>19.6</v>
          </cell>
          <cell r="D684" t="str">
            <v>ELEVADOR MONTA-CARGA</v>
          </cell>
          <cell r="E684" t="str">
            <v/>
          </cell>
          <cell r="L684">
            <v>94901</v>
          </cell>
        </row>
        <row r="685">
          <cell r="A685" t="str">
            <v>19.6.1</v>
          </cell>
          <cell r="B685" t="str">
            <v>INS.829</v>
          </cell>
          <cell r="C685" t="str">
            <v>Próprio</v>
          </cell>
          <cell r="D685" t="str">
            <v>ELEVADOR MONTA-CARGA, CAPACIDADE 300KG, PARA 2 PARADAS, ENCLAUSURADO EM CAIXA DE CORRIDA DE ALVENARIA</v>
          </cell>
          <cell r="E685" t="str">
            <v>und</v>
          </cell>
          <cell r="F685">
            <v>1</v>
          </cell>
          <cell r="G685">
            <v>94901</v>
          </cell>
          <cell r="H685">
            <v>0</v>
          </cell>
          <cell r="I685">
            <v>94901</v>
          </cell>
          <cell r="J685">
            <v>94901</v>
          </cell>
          <cell r="K685">
            <v>0</v>
          </cell>
          <cell r="L685">
            <v>94901</v>
          </cell>
        </row>
        <row r="686">
          <cell r="D686" t="str">
            <v>TOTAIS</v>
          </cell>
          <cell r="E686" t="str">
            <v/>
          </cell>
          <cell r="J686">
            <v>278247.32</v>
          </cell>
          <cell r="K686">
            <v>0</v>
          </cell>
        </row>
        <row r="687">
          <cell r="D687" t="str">
            <v/>
          </cell>
          <cell r="E687" t="str">
            <v/>
          </cell>
          <cell r="K687">
            <v>278247.32</v>
          </cell>
        </row>
        <row r="690">
          <cell r="D690" t="str">
            <v>VALOR TOTAL MATERIAL (CUSTO DE MERCADO)</v>
          </cell>
          <cell r="E690" t="str">
            <v/>
          </cell>
          <cell r="J690">
            <v>278247.32</v>
          </cell>
        </row>
        <row r="691">
          <cell r="D691" t="str">
            <v>VALOR TOTAL MÃO DE OBRA (CUSTO DE MERCADO)</v>
          </cell>
          <cell r="E691" t="str">
            <v/>
          </cell>
          <cell r="K691">
            <v>0</v>
          </cell>
        </row>
        <row r="692">
          <cell r="D692" t="str">
            <v/>
          </cell>
          <cell r="E692" t="str">
            <v/>
          </cell>
        </row>
        <row r="693">
          <cell r="D693" t="str">
            <v>VALOR TOTAL DO ORÇAMENTO - EQUIPAMENTOS</v>
          </cell>
          <cell r="E693" t="str">
            <v/>
          </cell>
          <cell r="K693">
            <v>278247.32</v>
          </cell>
        </row>
        <row r="696">
          <cell r="D696" t="str">
            <v>COMPOSIÇÃO DO BDI DIFERENCIADO - EQUIPAMENTOS</v>
          </cell>
          <cell r="E696" t="str">
            <v/>
          </cell>
        </row>
        <row r="697">
          <cell r="D697" t="str">
            <v>DESCRIÇÃO</v>
          </cell>
          <cell r="E697" t="str">
            <v/>
          </cell>
        </row>
        <row r="698">
          <cell r="D698" t="str">
            <v>GARANTIA/SEGURO (S)</v>
          </cell>
          <cell r="E698" t="str">
            <v/>
          </cell>
          <cell r="F698">
            <v>0.48</v>
          </cell>
        </row>
        <row r="699">
          <cell r="D699" t="str">
            <v xml:space="preserve">RISCO (R) </v>
          </cell>
          <cell r="E699" t="str">
            <v/>
          </cell>
          <cell r="F699">
            <v>0.85</v>
          </cell>
          <cell r="H699" t="str">
            <v xml:space="preserve">Fórmula para determinação do BDI </v>
          </cell>
        </row>
        <row r="700">
          <cell r="D700" t="str">
            <v>DESPESAS FINANCEIRAS (ACORDÃO 2.622/2013 TCU) (DF)</v>
          </cell>
          <cell r="E700" t="str">
            <v/>
          </cell>
          <cell r="F700">
            <v>1.23</v>
          </cell>
          <cell r="H700" t="str">
            <v>Conforme determinação do Acórdão 2.622/2013-TCU-Plenário)</v>
          </cell>
        </row>
        <row r="701">
          <cell r="D701" t="str">
            <v>ADMINISTRAÇÃO CENTRAL (AC)</v>
          </cell>
          <cell r="E701" t="str">
            <v/>
          </cell>
          <cell r="F701">
            <v>3.45</v>
          </cell>
        </row>
        <row r="702">
          <cell r="D702" t="str">
            <v>LUCRO (L)</v>
          </cell>
          <cell r="E702" t="str">
            <v/>
          </cell>
          <cell r="F702">
            <v>5.1100000000000003</v>
          </cell>
        </row>
        <row r="703">
          <cell r="D703" t="str">
            <v>TRIBUTOS (I)</v>
          </cell>
          <cell r="E703" t="str">
            <v/>
          </cell>
          <cell r="F703">
            <v>7.25</v>
          </cell>
        </row>
        <row r="704">
          <cell r="D704" t="str">
            <v>COFINS</v>
          </cell>
          <cell r="E704" t="str">
            <v/>
          </cell>
          <cell r="F704">
            <v>3</v>
          </cell>
        </row>
        <row r="705">
          <cell r="D705" t="str">
            <v>PIS</v>
          </cell>
          <cell r="E705" t="str">
            <v/>
          </cell>
          <cell r="F705">
            <v>0.65</v>
          </cell>
        </row>
        <row r="706">
          <cell r="D706" t="str">
            <v>CPRB (CONTRIBUIÇÃO PREVIDENCIÁRIA SOBRE A RECEITA BRUTA)</v>
          </cell>
          <cell r="E706" t="str">
            <v/>
          </cell>
          <cell r="F706">
            <v>3.6</v>
          </cell>
        </row>
        <row r="707">
          <cell r="D707" t="str">
            <v>ISS (REFERENTE A PREFEITURA DE FLORIANÓPOLIS)</v>
          </cell>
          <cell r="E707" t="str">
            <v/>
          </cell>
          <cell r="F707">
            <v>0</v>
          </cell>
        </row>
        <row r="708">
          <cell r="D708" t="str">
            <v/>
          </cell>
          <cell r="E708" t="str">
            <v/>
          </cell>
        </row>
        <row r="709">
          <cell r="D709" t="str">
            <v>BDI A SER APLICADO</v>
          </cell>
          <cell r="E709" t="str">
            <v/>
          </cell>
          <cell r="F709">
            <v>20.202999999999999</v>
          </cell>
        </row>
        <row r="710">
          <cell r="D710" t="str">
            <v/>
          </cell>
          <cell r="E710" t="str">
            <v/>
          </cell>
        </row>
        <row r="711">
          <cell r="D711" t="str">
            <v>BDI APLICADO SOBRE O  TOTAL DE MATERIAL - EQUIPAMENTOS</v>
          </cell>
          <cell r="E711" t="str">
            <v/>
          </cell>
          <cell r="J711">
            <v>56214.3</v>
          </cell>
        </row>
        <row r="712">
          <cell r="D712" t="str">
            <v>BDI APLICADO SOBRE O TOTAL DE MÃO DE OBRA - EQUIPAMENTOS</v>
          </cell>
          <cell r="E712" t="str">
            <v/>
          </cell>
          <cell r="K712">
            <v>0</v>
          </cell>
        </row>
        <row r="718">
          <cell r="A718">
            <v>20</v>
          </cell>
          <cell r="D718" t="str">
            <v>ESTRUTURA METÁLICA</v>
          </cell>
          <cell r="E718" t="str">
            <v/>
          </cell>
          <cell r="L718">
            <v>0</v>
          </cell>
        </row>
        <row r="719">
          <cell r="A719" t="str">
            <v>20.1</v>
          </cell>
          <cell r="B719" t="str">
            <v>COMP.2004</v>
          </cell>
          <cell r="C719" t="str">
            <v>Próprio</v>
          </cell>
          <cell r="D719" t="str">
            <v>ESTRUTURA METALICA COM AÇO ASTM A-572, PARA ESTRUTURA DE COBERTURA, COMPLETA, INCLUSIVE PINTURA DE TRATAMENTO E FORNECIMENTO DE TODOS OS MATERIAIS PARA LIGACOES E FIXAÇÕES - FORNECIMENTO E INSTALAÇÃO</v>
          </cell>
          <cell r="E719" t="str">
            <v>kg</v>
          </cell>
          <cell r="I719">
            <v>0</v>
          </cell>
          <cell r="J719">
            <v>0</v>
          </cell>
          <cell r="K719">
            <v>0</v>
          </cell>
          <cell r="L719">
            <v>0</v>
          </cell>
        </row>
        <row r="720">
          <cell r="D720" t="str">
            <v>TOTAIS</v>
          </cell>
          <cell r="E720" t="str">
            <v/>
          </cell>
          <cell r="J720">
            <v>0</v>
          </cell>
          <cell r="K720">
            <v>0</v>
          </cell>
        </row>
        <row r="721">
          <cell r="D721" t="str">
            <v/>
          </cell>
          <cell r="E721" t="str">
            <v/>
          </cell>
          <cell r="K721">
            <v>0</v>
          </cell>
        </row>
        <row r="724">
          <cell r="D724" t="str">
            <v>VALOR TOTAL MATERIAL (CUSTO DE MERCADO)</v>
          </cell>
          <cell r="E724" t="str">
            <v/>
          </cell>
          <cell r="J724">
            <v>0</v>
          </cell>
        </row>
        <row r="725">
          <cell r="D725" t="str">
            <v>VALOR TOTAL MÃO DE OBRA (CUSTO DE MERCADO)</v>
          </cell>
          <cell r="E725" t="str">
            <v/>
          </cell>
          <cell r="K725">
            <v>0</v>
          </cell>
        </row>
        <row r="726">
          <cell r="D726" t="str">
            <v/>
          </cell>
          <cell r="E726" t="str">
            <v/>
          </cell>
        </row>
        <row r="727">
          <cell r="D727" t="str">
            <v>VALOR TOTAL DO ORÇAMENTO - SERVIÇOS ESPECIALIZADOS</v>
          </cell>
          <cell r="E727" t="str">
            <v/>
          </cell>
          <cell r="K727">
            <v>0</v>
          </cell>
        </row>
        <row r="730">
          <cell r="D730" t="str">
            <v>COMPOSIÇÃO DO BDI DIFERENCIADO - EQUIPAMENTOS</v>
          </cell>
          <cell r="E730" t="str">
            <v/>
          </cell>
        </row>
        <row r="731">
          <cell r="D731" t="str">
            <v>DESCRIÇÃO</v>
          </cell>
          <cell r="E731" t="str">
            <v/>
          </cell>
        </row>
        <row r="732">
          <cell r="D732" t="str">
            <v>GARANTIA/SEGURO (S)</v>
          </cell>
          <cell r="E732" t="str">
            <v/>
          </cell>
          <cell r="F732">
            <v>0.48</v>
          </cell>
        </row>
        <row r="733">
          <cell r="D733" t="str">
            <v xml:space="preserve">RISCO (R) </v>
          </cell>
          <cell r="E733" t="str">
            <v/>
          </cell>
          <cell r="F733">
            <v>0.85</v>
          </cell>
          <cell r="H733" t="str">
            <v xml:space="preserve">Fórmula para determinação do BDI </v>
          </cell>
        </row>
        <row r="734">
          <cell r="D734" t="str">
            <v>DESPESAS FINANCEIRAS (ACORDÃO 2.622/2013 TCU) (DF)</v>
          </cell>
          <cell r="E734" t="str">
            <v/>
          </cell>
          <cell r="F734">
            <v>1.21</v>
          </cell>
          <cell r="H734" t="str">
            <v>Conforme determinação do Acórdão 2.622/2013-TCU-Plenário)</v>
          </cell>
        </row>
        <row r="735">
          <cell r="D735" t="str">
            <v>ADMINISTRAÇÃO CENTRAL (AC)</v>
          </cell>
          <cell r="E735" t="str">
            <v/>
          </cell>
          <cell r="F735">
            <v>3.45</v>
          </cell>
        </row>
        <row r="736">
          <cell r="D736" t="str">
            <v>LUCRO (L)</v>
          </cell>
          <cell r="E736" t="str">
            <v/>
          </cell>
          <cell r="F736">
            <v>5.1100000000000003</v>
          </cell>
        </row>
        <row r="737">
          <cell r="D737" t="str">
            <v>TRIBUTOS (I)</v>
          </cell>
          <cell r="E737" t="str">
            <v/>
          </cell>
          <cell r="F737">
            <v>8.75</v>
          </cell>
        </row>
        <row r="738">
          <cell r="D738" t="str">
            <v>COFINS</v>
          </cell>
          <cell r="E738" t="str">
            <v/>
          </cell>
          <cell r="F738">
            <v>3</v>
          </cell>
        </row>
        <row r="739">
          <cell r="D739" t="str">
            <v>PIS</v>
          </cell>
          <cell r="E739" t="str">
            <v/>
          </cell>
          <cell r="F739">
            <v>0.65</v>
          </cell>
        </row>
        <row r="740">
          <cell r="D740" t="str">
            <v>CPRB (CONTRIBUIÇÃO PREVIDENCIÁRIA SOBRE A RECEITA BRUTA)</v>
          </cell>
          <cell r="E740" t="str">
            <v/>
          </cell>
          <cell r="F740">
            <v>3.6</v>
          </cell>
        </row>
        <row r="741">
          <cell r="D741" t="str">
            <v>ISS (REFERENTE A PREFEITURA DE FLORIANÓPOLIS)</v>
          </cell>
          <cell r="E741" t="str">
            <v/>
          </cell>
          <cell r="F741">
            <v>1.5</v>
          </cell>
        </row>
        <row r="742">
          <cell r="D742" t="str">
            <v/>
          </cell>
          <cell r="E742" t="str">
            <v/>
          </cell>
        </row>
        <row r="743">
          <cell r="D743" t="str">
            <v>BDI A SER APLICADO</v>
          </cell>
          <cell r="E743" t="str">
            <v/>
          </cell>
          <cell r="F743">
            <v>22.155000000000001</v>
          </cell>
        </row>
        <row r="744">
          <cell r="D744" t="str">
            <v/>
          </cell>
          <cell r="E744" t="str">
            <v/>
          </cell>
        </row>
        <row r="745">
          <cell r="D745" t="str">
            <v>BDI APLICADO SOBRE O  TOTAL DE MATERIAL - SERVIÇOS ESPECIALIZADOS</v>
          </cell>
          <cell r="E745" t="str">
            <v/>
          </cell>
          <cell r="H745" t="str">
            <v xml:space="preserve">                                                                                  </v>
          </cell>
          <cell r="J745">
            <v>0</v>
          </cell>
        </row>
        <row r="746">
          <cell r="D746" t="str">
            <v>BDI APLICADO SOBRE O TOTAL DE MÃO DE OBRA - SERVIÇOS ESPECIALIZADO</v>
          </cell>
          <cell r="E746" t="str">
            <v/>
          </cell>
          <cell r="K746">
            <v>0</v>
          </cell>
        </row>
        <row r="752">
          <cell r="D752" t="str">
            <v/>
          </cell>
          <cell r="E752" t="str">
            <v/>
          </cell>
        </row>
        <row r="753">
          <cell r="D753" t="str">
            <v>VALOR TOTAL MATERIAL (CUSTO DE MERCADO + BDI)</v>
          </cell>
          <cell r="E753" t="str">
            <v/>
          </cell>
          <cell r="J753">
            <v>1534878.74</v>
          </cell>
        </row>
        <row r="754">
          <cell r="D754" t="str">
            <v>VALOR TOTAL MÃO DE OBRA (CUSTO DE MERCADO + BDI)</v>
          </cell>
          <cell r="E754" t="str">
            <v/>
          </cell>
          <cell r="K754">
            <v>939007.47</v>
          </cell>
        </row>
        <row r="755">
          <cell r="D755" t="str">
            <v/>
          </cell>
          <cell r="E755" t="str">
            <v/>
          </cell>
        </row>
        <row r="756">
          <cell r="D756" t="str">
            <v>VALOR TOTAL DO ORÇAMENTO</v>
          </cell>
          <cell r="E756" t="str">
            <v/>
          </cell>
          <cell r="K756">
            <v>2473886.21</v>
          </cell>
        </row>
        <row r="757">
          <cell r="D757" t="str">
            <v/>
          </cell>
          <cell r="E757" t="str">
            <v/>
          </cell>
        </row>
        <row r="758">
          <cell r="D758" t="str">
            <v>PROFISSIONAL RESPONSÁVEL PELO ORÇAMENTO:</v>
          </cell>
          <cell r="E758" t="str">
            <v>Jacson Jeremias</v>
          </cell>
        </row>
        <row r="759">
          <cell r="D759" t="str">
            <v>NÚMERO DE REGISTRO NO CREA OU CAU:</v>
          </cell>
          <cell r="E759" t="str">
            <v>125.007-9</v>
          </cell>
          <cell r="K759" t="str">
            <v>Assinatura</v>
          </cell>
        </row>
        <row r="760">
          <cell r="D760" t="str">
            <v>NÚMERO DA ART OU RRT:</v>
          </cell>
          <cell r="E760" t="str">
            <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800"/>
  <sheetViews>
    <sheetView tabSelected="1" showWhiteSpace="0" view="pageBreakPreview" topLeftCell="A687" zoomScale="85" zoomScaleNormal="85" zoomScaleSheetLayoutView="85" workbookViewId="0">
      <selection activeCell="L721" sqref="L721"/>
    </sheetView>
  </sheetViews>
  <sheetFormatPr defaultColWidth="9" defaultRowHeight="13.2"/>
  <cols>
    <col min="1" max="1" width="10" style="2" bestFit="1" customWidth="1"/>
    <col min="2" max="2" width="61.3984375" style="2" customWidth="1"/>
    <col min="3" max="3" width="6.69921875" style="2" customWidth="1"/>
    <col min="4" max="4" width="10" style="2" bestFit="1" customWidth="1"/>
    <col min="5" max="7" width="11.8984375" style="2" customWidth="1"/>
    <col min="8" max="8" width="15.296875" style="2" customWidth="1"/>
    <col min="9" max="10" width="15.59765625" style="2" customWidth="1"/>
    <col min="11" max="11" width="9" style="2"/>
    <col min="12" max="12" width="14.8984375" style="2" bestFit="1" customWidth="1"/>
    <col min="13" max="13" width="10.69921875" style="2" bestFit="1" customWidth="1"/>
    <col min="14" max="16384" width="9" style="2"/>
  </cols>
  <sheetData>
    <row r="1" spans="1:10" ht="12.75" customHeight="1">
      <c r="A1" s="5" t="s">
        <v>1</v>
      </c>
      <c r="B1" s="6" t="s">
        <v>421</v>
      </c>
      <c r="C1" s="6"/>
      <c r="D1" s="7"/>
      <c r="E1" s="8"/>
      <c r="F1" s="9"/>
      <c r="G1" s="9"/>
      <c r="H1" s="11"/>
      <c r="I1" s="12"/>
      <c r="J1" s="12"/>
    </row>
    <row r="2" spans="1:10">
      <c r="A2" s="5" t="s">
        <v>420</v>
      </c>
      <c r="B2" s="13" t="s">
        <v>436</v>
      </c>
      <c r="C2" s="9" t="s">
        <v>430</v>
      </c>
      <c r="D2" s="14"/>
      <c r="E2" s="15"/>
      <c r="F2" s="9"/>
      <c r="G2" s="9" t="s">
        <v>423</v>
      </c>
      <c r="H2" s="16"/>
      <c r="I2" s="12"/>
      <c r="J2" s="12"/>
    </row>
    <row r="3" spans="1:10">
      <c r="A3" s="3"/>
      <c r="B3" s="13" t="s">
        <v>521</v>
      </c>
      <c r="C3" s="13" t="s">
        <v>431</v>
      </c>
      <c r="D3" s="14"/>
      <c r="E3" s="15"/>
      <c r="F3" s="9"/>
      <c r="G3" s="13" t="s">
        <v>434</v>
      </c>
      <c r="H3" s="16"/>
      <c r="I3" s="10"/>
      <c r="J3" s="10"/>
    </row>
    <row r="4" spans="1:10">
      <c r="A4" s="3"/>
      <c r="B4" s="13" t="s">
        <v>522</v>
      </c>
      <c r="C4" s="13" t="s">
        <v>432</v>
      </c>
      <c r="D4" s="14"/>
      <c r="E4" s="15"/>
      <c r="F4" s="9"/>
      <c r="G4" s="9" t="s">
        <v>435</v>
      </c>
      <c r="H4" s="16"/>
      <c r="I4" s="10"/>
      <c r="J4" s="10"/>
    </row>
    <row r="5" spans="1:10">
      <c r="A5" s="3"/>
      <c r="B5" s="9" t="s">
        <v>428</v>
      </c>
      <c r="C5" s="13" t="s">
        <v>427</v>
      </c>
      <c r="D5" s="14"/>
      <c r="E5" s="15"/>
      <c r="F5" s="9"/>
      <c r="G5" s="9" t="s">
        <v>422</v>
      </c>
      <c r="H5" s="10"/>
      <c r="I5" s="10"/>
      <c r="J5" s="10"/>
    </row>
    <row r="6" spans="1:10">
      <c r="A6" s="1" t="s">
        <v>0</v>
      </c>
      <c r="B6" s="9" t="s">
        <v>426</v>
      </c>
      <c r="C6" s="13" t="s">
        <v>429</v>
      </c>
      <c r="D6" s="14"/>
      <c r="E6" s="17"/>
      <c r="F6" s="13"/>
      <c r="G6" s="13"/>
      <c r="H6" s="10"/>
      <c r="I6" s="18"/>
      <c r="J6" s="18" t="s">
        <v>433</v>
      </c>
    </row>
    <row r="7" spans="1:10" ht="42.6" customHeight="1">
      <c r="A7" s="404" t="s">
        <v>1244</v>
      </c>
      <c r="B7" s="9" t="s">
        <v>424</v>
      </c>
      <c r="C7" s="13" t="s">
        <v>425</v>
      </c>
      <c r="D7" s="14"/>
      <c r="E7" s="17"/>
      <c r="F7" s="9"/>
      <c r="G7" s="9"/>
      <c r="H7" s="10"/>
      <c r="I7" s="18"/>
      <c r="J7" s="18">
        <v>0</v>
      </c>
    </row>
    <row r="8" spans="1:10">
      <c r="A8" s="407" t="s">
        <v>2</v>
      </c>
      <c r="B8" s="408"/>
      <c r="C8" s="408"/>
      <c r="D8" s="408"/>
      <c r="E8" s="408"/>
      <c r="F8" s="408"/>
      <c r="G8" s="408"/>
      <c r="H8" s="408"/>
      <c r="I8" s="408"/>
      <c r="J8" s="408"/>
    </row>
    <row r="9" spans="1:10" ht="15" customHeight="1">
      <c r="A9" s="409" t="s">
        <v>3</v>
      </c>
      <c r="B9" s="411" t="s">
        <v>4</v>
      </c>
      <c r="C9" s="413" t="s">
        <v>5</v>
      </c>
      <c r="D9" s="410" t="s">
        <v>6</v>
      </c>
      <c r="E9" s="413" t="s">
        <v>7</v>
      </c>
      <c r="F9" s="409"/>
      <c r="G9" s="409"/>
      <c r="H9" s="413" t="s">
        <v>8</v>
      </c>
      <c r="I9" s="409"/>
      <c r="J9" s="409"/>
    </row>
    <row r="10" spans="1:10" ht="15" customHeight="1">
      <c r="A10" s="410"/>
      <c r="B10" s="412"/>
      <c r="C10" s="410"/>
      <c r="D10" s="410"/>
      <c r="E10" s="4" t="s">
        <v>9</v>
      </c>
      <c r="F10" s="4" t="s">
        <v>10</v>
      </c>
      <c r="G10" s="4" t="s">
        <v>8</v>
      </c>
      <c r="H10" s="4" t="s">
        <v>9</v>
      </c>
      <c r="I10" s="4" t="s">
        <v>10</v>
      </c>
      <c r="J10" s="4" t="s">
        <v>8</v>
      </c>
    </row>
    <row r="11" spans="1:10">
      <c r="A11" s="19">
        <v>1</v>
      </c>
      <c r="B11" s="19" t="s">
        <v>11</v>
      </c>
      <c r="C11" s="19"/>
      <c r="D11" s="20"/>
      <c r="E11" s="19"/>
      <c r="F11" s="19"/>
      <c r="G11" s="19"/>
      <c r="H11" s="19"/>
      <c r="I11" s="19"/>
      <c r="J11" s="21">
        <f>SUBTOTAL(9,J12:J23)</f>
        <v>0</v>
      </c>
    </row>
    <row r="12" spans="1:10">
      <c r="A12" s="287" t="s">
        <v>12</v>
      </c>
      <c r="B12" s="287" t="s">
        <v>13</v>
      </c>
      <c r="C12" s="287"/>
      <c r="D12" s="288"/>
      <c r="E12" s="287"/>
      <c r="F12" s="287"/>
      <c r="G12" s="287"/>
      <c r="H12" s="287"/>
      <c r="I12" s="287"/>
      <c r="J12" s="289">
        <f>SUBTOTAL(9,J13:J13)</f>
        <v>0</v>
      </c>
    </row>
    <row r="13" spans="1:10" ht="26.4">
      <c r="A13" s="25" t="s">
        <v>14</v>
      </c>
      <c r="B13" s="25" t="s">
        <v>15</v>
      </c>
      <c r="C13" s="26" t="s">
        <v>16</v>
      </c>
      <c r="D13" s="27">
        <v>229.59</v>
      </c>
      <c r="E13" s="28"/>
      <c r="F13" s="28"/>
      <c r="G13" s="28">
        <f>TRUNC(SUM(E13:F13),2)</f>
        <v>0</v>
      </c>
      <c r="H13" s="28">
        <f>TRUNC(D13*E13,2)</f>
        <v>0</v>
      </c>
      <c r="I13" s="28">
        <f>TRUNC(D13*F13,2)</f>
        <v>0</v>
      </c>
      <c r="J13" s="28">
        <f>TRUNC(SUM(H13:I13),2)</f>
        <v>0</v>
      </c>
    </row>
    <row r="14" spans="1:10">
      <c r="A14" s="287" t="s">
        <v>18</v>
      </c>
      <c r="B14" s="287" t="s">
        <v>19</v>
      </c>
      <c r="C14" s="287"/>
      <c r="D14" s="288"/>
      <c r="E14" s="287"/>
      <c r="F14" s="287"/>
      <c r="G14" s="287"/>
      <c r="H14" s="287"/>
      <c r="I14" s="287"/>
      <c r="J14" s="289">
        <f>SUBTOTAL(9,J15:J17)</f>
        <v>0</v>
      </c>
    </row>
    <row r="15" spans="1:10" ht="26.4">
      <c r="A15" s="25" t="s">
        <v>20</v>
      </c>
      <c r="B15" s="25" t="s">
        <v>21</v>
      </c>
      <c r="C15" s="26" t="s">
        <v>16</v>
      </c>
      <c r="D15" s="27">
        <v>6</v>
      </c>
      <c r="E15" s="28"/>
      <c r="F15" s="28"/>
      <c r="G15" s="28">
        <f t="shared" ref="G15:G17" si="0">TRUNC(SUM(E15:F15),2)</f>
        <v>0</v>
      </c>
      <c r="H15" s="28">
        <f t="shared" ref="H15:H17" si="1">TRUNC(D15*E15,2)</f>
        <v>0</v>
      </c>
      <c r="I15" s="28">
        <f t="shared" ref="I15:I17" si="2">TRUNC(D15*F15,2)</f>
        <v>0</v>
      </c>
      <c r="J15" s="28">
        <f t="shared" ref="J15:J17" si="3">TRUNC(SUM(H15:I15),2)</f>
        <v>0</v>
      </c>
    </row>
    <row r="16" spans="1:10">
      <c r="A16" s="25" t="s">
        <v>22</v>
      </c>
      <c r="B16" s="25" t="s">
        <v>23</v>
      </c>
      <c r="C16" s="26" t="s">
        <v>16</v>
      </c>
      <c r="D16" s="27">
        <v>240.5</v>
      </c>
      <c r="E16" s="28"/>
      <c r="F16" s="28"/>
      <c r="G16" s="28">
        <f t="shared" si="0"/>
        <v>0</v>
      </c>
      <c r="H16" s="28">
        <f t="shared" si="1"/>
        <v>0</v>
      </c>
      <c r="I16" s="28">
        <f t="shared" si="2"/>
        <v>0</v>
      </c>
      <c r="J16" s="28">
        <f t="shared" si="3"/>
        <v>0</v>
      </c>
    </row>
    <row r="17" spans="1:10" ht="39.6">
      <c r="A17" s="25" t="s">
        <v>24</v>
      </c>
      <c r="B17" s="25" t="s">
        <v>25</v>
      </c>
      <c r="C17" s="26" t="s">
        <v>16</v>
      </c>
      <c r="D17" s="27">
        <v>5</v>
      </c>
      <c r="E17" s="28"/>
      <c r="F17" s="28"/>
      <c r="G17" s="28">
        <f t="shared" si="0"/>
        <v>0</v>
      </c>
      <c r="H17" s="28">
        <f t="shared" si="1"/>
        <v>0</v>
      </c>
      <c r="I17" s="28">
        <f t="shared" si="2"/>
        <v>0</v>
      </c>
      <c r="J17" s="28">
        <f t="shared" si="3"/>
        <v>0</v>
      </c>
    </row>
    <row r="18" spans="1:10" ht="12.6" customHeight="1">
      <c r="A18" s="287" t="s">
        <v>26</v>
      </c>
      <c r="B18" s="287" t="s">
        <v>27</v>
      </c>
      <c r="C18" s="287"/>
      <c r="D18" s="288"/>
      <c r="E18" s="287"/>
      <c r="F18" s="287"/>
      <c r="G18" s="287"/>
      <c r="H18" s="287"/>
      <c r="I18" s="287"/>
      <c r="J18" s="289">
        <f>SUBTOTAL(9,J19:J21)</f>
        <v>0</v>
      </c>
    </row>
    <row r="19" spans="1:10" s="400" customFormat="1">
      <c r="A19" s="396" t="s">
        <v>28</v>
      </c>
      <c r="B19" s="396" t="s">
        <v>29</v>
      </c>
      <c r="C19" s="397" t="s">
        <v>30</v>
      </c>
      <c r="D19" s="398">
        <v>1</v>
      </c>
      <c r="E19" s="399"/>
      <c r="F19" s="399"/>
      <c r="G19" s="399">
        <f t="shared" ref="G19:G21" si="4">TRUNC(SUM(E19:F19),2)</f>
        <v>0</v>
      </c>
      <c r="H19" s="399">
        <f t="shared" ref="H19:H21" si="5">TRUNC(D19*E19,2)</f>
        <v>0</v>
      </c>
      <c r="I19" s="399">
        <f t="shared" ref="I19:I21" si="6">TRUNC(D19*F19,2)</f>
        <v>0</v>
      </c>
      <c r="J19" s="399">
        <f t="shared" ref="J19:J21" si="7">TRUNC(SUM(H19:I19),2)</f>
        <v>0</v>
      </c>
    </row>
    <row r="20" spans="1:10" s="400" customFormat="1" ht="26.4">
      <c r="A20" s="396" t="s">
        <v>31</v>
      </c>
      <c r="B20" s="396" t="s">
        <v>1234</v>
      </c>
      <c r="C20" s="397" t="s">
        <v>32</v>
      </c>
      <c r="D20" s="398">
        <v>312</v>
      </c>
      <c r="E20" s="399"/>
      <c r="F20" s="399"/>
      <c r="G20" s="399">
        <f t="shared" si="4"/>
        <v>0</v>
      </c>
      <c r="H20" s="399">
        <f t="shared" si="5"/>
        <v>0</v>
      </c>
      <c r="I20" s="399">
        <f t="shared" si="6"/>
        <v>0</v>
      </c>
      <c r="J20" s="399">
        <f t="shared" si="7"/>
        <v>0</v>
      </c>
    </row>
    <row r="21" spans="1:10" s="400" customFormat="1">
      <c r="A21" s="396" t="s">
        <v>33</v>
      </c>
      <c r="B21" s="396" t="s">
        <v>34</v>
      </c>
      <c r="C21" s="397" t="s">
        <v>35</v>
      </c>
      <c r="D21" s="398">
        <v>6</v>
      </c>
      <c r="E21" s="399"/>
      <c r="F21" s="399"/>
      <c r="G21" s="399">
        <f t="shared" si="4"/>
        <v>0</v>
      </c>
      <c r="H21" s="399">
        <f t="shared" si="5"/>
        <v>0</v>
      </c>
      <c r="I21" s="399">
        <f t="shared" si="6"/>
        <v>0</v>
      </c>
      <c r="J21" s="399">
        <f t="shared" si="7"/>
        <v>0</v>
      </c>
    </row>
    <row r="22" spans="1:10" s="400" customFormat="1">
      <c r="A22" s="401" t="s">
        <v>42</v>
      </c>
      <c r="B22" s="401" t="s">
        <v>43</v>
      </c>
      <c r="C22" s="401"/>
      <c r="D22" s="402"/>
      <c r="E22" s="401"/>
      <c r="F22" s="401"/>
      <c r="G22" s="401"/>
      <c r="H22" s="401"/>
      <c r="I22" s="401"/>
      <c r="J22" s="403">
        <f>SUBTOTAL(9,J23)</f>
        <v>0</v>
      </c>
    </row>
    <row r="23" spans="1:10" s="400" customFormat="1">
      <c r="A23" s="396" t="s">
        <v>44</v>
      </c>
      <c r="B23" s="396" t="s">
        <v>45</v>
      </c>
      <c r="C23" s="397" t="s">
        <v>46</v>
      </c>
      <c r="D23" s="398">
        <v>6</v>
      </c>
      <c r="E23" s="399"/>
      <c r="F23" s="399"/>
      <c r="G23" s="399">
        <f>TRUNC(SUM(E23:F23),2)</f>
        <v>0</v>
      </c>
      <c r="H23" s="399">
        <f>TRUNC(D23*E23,2)</f>
        <v>0</v>
      </c>
      <c r="I23" s="399">
        <f>TRUNC(D23*F23,2)</f>
        <v>0</v>
      </c>
      <c r="J23" s="399">
        <f>TRUNC(SUM(H23:I23),2)</f>
        <v>0</v>
      </c>
    </row>
    <row r="24" spans="1:10" ht="13.8">
      <c r="A24" s="273"/>
      <c r="B24" s="277" t="s">
        <v>488</v>
      </c>
      <c r="C24" s="278" t="s">
        <v>489</v>
      </c>
      <c r="D24" s="279"/>
      <c r="E24" s="280"/>
      <c r="F24" s="280"/>
      <c r="G24" s="280"/>
      <c r="H24" s="281">
        <f>SUBTOTAL(9,H13:H23)</f>
        <v>0</v>
      </c>
      <c r="I24" s="281">
        <f>SUBTOTAL(9,I13:I23)</f>
        <v>0</v>
      </c>
      <c r="J24" s="276"/>
    </row>
    <row r="25" spans="1:10" ht="13.8">
      <c r="A25" s="286"/>
      <c r="B25" s="282" t="s">
        <v>489</v>
      </c>
      <c r="C25" s="283" t="s">
        <v>489</v>
      </c>
      <c r="D25" s="284"/>
      <c r="E25" s="285"/>
      <c r="F25" s="285"/>
      <c r="G25" s="285"/>
      <c r="H25" s="286"/>
      <c r="I25" s="286">
        <f>SUM(H24:I24)</f>
        <v>0</v>
      </c>
      <c r="J25" s="286"/>
    </row>
    <row r="26" spans="1:10">
      <c r="A26" s="19">
        <v>2</v>
      </c>
      <c r="B26" s="19" t="s">
        <v>550</v>
      </c>
      <c r="C26" s="19"/>
      <c r="D26" s="20"/>
      <c r="E26" s="19"/>
      <c r="F26" s="19"/>
      <c r="G26" s="19"/>
      <c r="H26" s="19"/>
      <c r="I26" s="19"/>
      <c r="J26" s="21">
        <f>SUBTOTAL(9,J28:J491)</f>
        <v>0</v>
      </c>
    </row>
    <row r="27" spans="1:10">
      <c r="A27" s="19" t="s">
        <v>551</v>
      </c>
      <c r="B27" s="19" t="s">
        <v>1241</v>
      </c>
      <c r="C27" s="19"/>
      <c r="D27" s="20"/>
      <c r="E27" s="19"/>
      <c r="F27" s="19"/>
      <c r="G27" s="19"/>
      <c r="H27" s="19"/>
      <c r="I27" s="19"/>
      <c r="J27" s="21">
        <f>SUBTOTAL(9,J28:J34)</f>
        <v>0</v>
      </c>
    </row>
    <row r="28" spans="1:10">
      <c r="A28" s="287" t="s">
        <v>552</v>
      </c>
      <c r="B28" s="287" t="s">
        <v>36</v>
      </c>
      <c r="C28" s="287"/>
      <c r="D28" s="288"/>
      <c r="E28" s="287"/>
      <c r="F28" s="287"/>
      <c r="G28" s="287"/>
      <c r="H28" s="287"/>
      <c r="I28" s="287"/>
      <c r="J28" s="289">
        <f>SUBTOTAL(9,J29:J33)</f>
        <v>0</v>
      </c>
    </row>
    <row r="29" spans="1:10">
      <c r="A29" s="25" t="s">
        <v>1235</v>
      </c>
      <c r="B29" s="25" t="s">
        <v>37</v>
      </c>
      <c r="C29" s="26" t="s">
        <v>16</v>
      </c>
      <c r="D29" s="27">
        <v>172.15</v>
      </c>
      <c r="E29" s="28"/>
      <c r="F29" s="28"/>
      <c r="G29" s="28">
        <f t="shared" ref="G29:G33" si="8">TRUNC(SUM(E29:F29),2)</f>
        <v>0</v>
      </c>
      <c r="H29" s="28">
        <f t="shared" ref="H29:H33" si="9">TRUNC(D29*E29,2)</f>
        <v>0</v>
      </c>
      <c r="I29" s="28">
        <f t="shared" ref="I29:I33" si="10">TRUNC(D29*F29,2)</f>
        <v>0</v>
      </c>
      <c r="J29" s="28">
        <f t="shared" ref="J29:J33" si="11">TRUNC(SUM(H29:I29),2)</f>
        <v>0</v>
      </c>
    </row>
    <row r="30" spans="1:10">
      <c r="A30" s="25" t="s">
        <v>1236</v>
      </c>
      <c r="B30" s="25" t="s">
        <v>38</v>
      </c>
      <c r="C30" s="26" t="s">
        <v>16</v>
      </c>
      <c r="D30" s="27">
        <v>172.15</v>
      </c>
      <c r="E30" s="28"/>
      <c r="F30" s="28"/>
      <c r="G30" s="28">
        <f t="shared" si="8"/>
        <v>0</v>
      </c>
      <c r="H30" s="28">
        <f t="shared" si="9"/>
        <v>0</v>
      </c>
      <c r="I30" s="28">
        <f t="shared" si="10"/>
        <v>0</v>
      </c>
      <c r="J30" s="28">
        <f t="shared" si="11"/>
        <v>0</v>
      </c>
    </row>
    <row r="31" spans="1:10">
      <c r="A31" s="25" t="s">
        <v>1237</v>
      </c>
      <c r="B31" s="25" t="s">
        <v>39</v>
      </c>
      <c r="C31" s="26" t="s">
        <v>16</v>
      </c>
      <c r="D31" s="27">
        <v>172.15</v>
      </c>
      <c r="E31" s="28"/>
      <c r="F31" s="28"/>
      <c r="G31" s="28">
        <f t="shared" si="8"/>
        <v>0</v>
      </c>
      <c r="H31" s="28">
        <f t="shared" si="9"/>
        <v>0</v>
      </c>
      <c r="I31" s="28">
        <f t="shared" si="10"/>
        <v>0</v>
      </c>
      <c r="J31" s="28">
        <f t="shared" si="11"/>
        <v>0</v>
      </c>
    </row>
    <row r="32" spans="1:10">
      <c r="A32" s="25" t="s">
        <v>1238</v>
      </c>
      <c r="B32" s="25" t="s">
        <v>40</v>
      </c>
      <c r="C32" s="26" t="s">
        <v>16</v>
      </c>
      <c r="D32" s="27">
        <v>172.15</v>
      </c>
      <c r="E32" s="28"/>
      <c r="F32" s="28"/>
      <c r="G32" s="28">
        <f t="shared" si="8"/>
        <v>0</v>
      </c>
      <c r="H32" s="28">
        <f t="shared" si="9"/>
        <v>0</v>
      </c>
      <c r="I32" s="28">
        <f t="shared" si="10"/>
        <v>0</v>
      </c>
      <c r="J32" s="28">
        <f t="shared" si="11"/>
        <v>0</v>
      </c>
    </row>
    <row r="33" spans="1:10">
      <c r="A33" s="25" t="s">
        <v>1239</v>
      </c>
      <c r="B33" s="25" t="s">
        <v>41</v>
      </c>
      <c r="C33" s="26" t="s">
        <v>16</v>
      </c>
      <c r="D33" s="27">
        <v>172.15</v>
      </c>
      <c r="E33" s="28"/>
      <c r="F33" s="28"/>
      <c r="G33" s="28">
        <f t="shared" si="8"/>
        <v>0</v>
      </c>
      <c r="H33" s="28">
        <f t="shared" si="9"/>
        <v>0</v>
      </c>
      <c r="I33" s="28">
        <f t="shared" si="10"/>
        <v>0</v>
      </c>
      <c r="J33" s="28">
        <f t="shared" si="11"/>
        <v>0</v>
      </c>
    </row>
    <row r="34" spans="1:10">
      <c r="A34" s="19" t="s">
        <v>974</v>
      </c>
      <c r="B34" s="19" t="s">
        <v>47</v>
      </c>
      <c r="C34" s="19"/>
      <c r="D34" s="20"/>
      <c r="E34" s="19"/>
      <c r="F34" s="19"/>
      <c r="G34" s="19"/>
      <c r="H34" s="19"/>
      <c r="I34" s="19"/>
      <c r="J34" s="21">
        <f>SUM(J35)</f>
        <v>0</v>
      </c>
    </row>
    <row r="35" spans="1:10">
      <c r="A35" s="25" t="s">
        <v>1240</v>
      </c>
      <c r="B35" s="25" t="s">
        <v>48</v>
      </c>
      <c r="C35" s="26" t="s">
        <v>49</v>
      </c>
      <c r="D35" s="27">
        <v>5</v>
      </c>
      <c r="E35" s="28"/>
      <c r="F35" s="28"/>
      <c r="G35" s="28">
        <f>TRUNC(SUM(E35:F35),2)</f>
        <v>0</v>
      </c>
      <c r="H35" s="28">
        <f>TRUNC(D35*E35,2)</f>
        <v>0</v>
      </c>
      <c r="I35" s="28">
        <f>TRUNC(D35*F35,2)</f>
        <v>0</v>
      </c>
      <c r="J35" s="28">
        <f>TRUNC(SUM(H35:I35),2)</f>
        <v>0</v>
      </c>
    </row>
    <row r="36" spans="1:10" ht="13.8">
      <c r="A36" s="273"/>
      <c r="B36" s="277" t="s">
        <v>488</v>
      </c>
      <c r="C36" s="278" t="s">
        <v>489</v>
      </c>
      <c r="D36" s="279"/>
      <c r="E36" s="280"/>
      <c r="F36" s="280"/>
      <c r="G36" s="280"/>
      <c r="H36" s="281">
        <f>SUBTOTAL(9,H29:H35)</f>
        <v>0</v>
      </c>
      <c r="I36" s="281">
        <f>SUBTOTAL(9,I29:I35)</f>
        <v>0</v>
      </c>
      <c r="J36" s="276"/>
    </row>
    <row r="37" spans="1:10" ht="13.8">
      <c r="A37" s="286"/>
      <c r="B37" s="282" t="s">
        <v>489</v>
      </c>
      <c r="C37" s="283" t="s">
        <v>489</v>
      </c>
      <c r="D37" s="284"/>
      <c r="E37" s="285"/>
      <c r="F37" s="285"/>
      <c r="G37" s="285"/>
      <c r="H37" s="286"/>
      <c r="I37" s="286">
        <f>SUM(H36:I36)</f>
        <v>0</v>
      </c>
      <c r="J37" s="286"/>
    </row>
    <row r="38" spans="1:10">
      <c r="A38" s="19" t="s">
        <v>553</v>
      </c>
      <c r="B38" s="19" t="s">
        <v>50</v>
      </c>
      <c r="C38" s="19"/>
      <c r="D38" s="20"/>
      <c r="E38" s="19"/>
      <c r="F38" s="19"/>
      <c r="G38" s="19"/>
      <c r="H38" s="19"/>
      <c r="I38" s="19"/>
      <c r="J38" s="21">
        <f>SUBTOTAL(9,J39:J98)</f>
        <v>0</v>
      </c>
    </row>
    <row r="39" spans="1:10">
      <c r="A39" s="287" t="s">
        <v>554</v>
      </c>
      <c r="B39" s="287" t="s">
        <v>51</v>
      </c>
      <c r="C39" s="287"/>
      <c r="D39" s="288"/>
      <c r="E39" s="287"/>
      <c r="F39" s="287"/>
      <c r="G39" s="287"/>
      <c r="H39" s="287"/>
      <c r="I39" s="287"/>
      <c r="J39" s="289">
        <f>SUBTOTAL(9,J40:J55)</f>
        <v>0</v>
      </c>
    </row>
    <row r="40" spans="1:10">
      <c r="A40" s="22" t="s">
        <v>555</v>
      </c>
      <c r="B40" s="22" t="s">
        <v>52</v>
      </c>
      <c r="C40" s="22"/>
      <c r="D40" s="23"/>
      <c r="E40" s="22"/>
      <c r="F40" s="22"/>
      <c r="G40" s="22"/>
      <c r="H40" s="22"/>
      <c r="I40" s="22"/>
      <c r="J40" s="24">
        <f>SUBTOTAL(9,J41:J47)</f>
        <v>0</v>
      </c>
    </row>
    <row r="41" spans="1:10" ht="39.6">
      <c r="A41" s="25" t="s">
        <v>556</v>
      </c>
      <c r="B41" s="25" t="s">
        <v>53</v>
      </c>
      <c r="C41" s="26" t="s">
        <v>54</v>
      </c>
      <c r="D41" s="27">
        <v>37.380000000000003</v>
      </c>
      <c r="E41" s="28"/>
      <c r="F41" s="28"/>
      <c r="G41" s="28">
        <f t="shared" ref="G41:G47" si="12">TRUNC(SUM(E41:F41),2)</f>
        <v>0</v>
      </c>
      <c r="H41" s="28">
        <f t="shared" ref="H41:H47" si="13">TRUNC(D41*E41,2)</f>
        <v>0</v>
      </c>
      <c r="I41" s="28">
        <f t="shared" ref="I41:I47" si="14">TRUNC(D41*F41,2)</f>
        <v>0</v>
      </c>
      <c r="J41" s="28">
        <f t="shared" ref="J41:J47" si="15">TRUNC(SUM(H41:I41),2)</f>
        <v>0</v>
      </c>
    </row>
    <row r="42" spans="1:10" ht="39.6">
      <c r="A42" s="25" t="s">
        <v>557</v>
      </c>
      <c r="B42" s="25" t="s">
        <v>55</v>
      </c>
      <c r="C42" s="26" t="s">
        <v>54</v>
      </c>
      <c r="D42" s="27">
        <v>2.4900000000000002</v>
      </c>
      <c r="E42" s="28"/>
      <c r="F42" s="28"/>
      <c r="G42" s="28">
        <f t="shared" si="12"/>
        <v>0</v>
      </c>
      <c r="H42" s="28">
        <f t="shared" si="13"/>
        <v>0</v>
      </c>
      <c r="I42" s="28">
        <f t="shared" si="14"/>
        <v>0</v>
      </c>
      <c r="J42" s="28">
        <f t="shared" si="15"/>
        <v>0</v>
      </c>
    </row>
    <row r="43" spans="1:10" ht="39.6">
      <c r="A43" s="25" t="s">
        <v>558</v>
      </c>
      <c r="B43" s="25" t="s">
        <v>56</v>
      </c>
      <c r="C43" s="26" t="s">
        <v>16</v>
      </c>
      <c r="D43" s="27">
        <v>45.38</v>
      </c>
      <c r="E43" s="28"/>
      <c r="F43" s="28"/>
      <c r="G43" s="28">
        <f t="shared" si="12"/>
        <v>0</v>
      </c>
      <c r="H43" s="28">
        <f t="shared" si="13"/>
        <v>0</v>
      </c>
      <c r="I43" s="28">
        <f t="shared" si="14"/>
        <v>0</v>
      </c>
      <c r="J43" s="28">
        <f t="shared" si="15"/>
        <v>0</v>
      </c>
    </row>
    <row r="44" spans="1:10" ht="26.4">
      <c r="A44" s="25" t="s">
        <v>559</v>
      </c>
      <c r="B44" s="25" t="s">
        <v>57</v>
      </c>
      <c r="C44" s="26" t="s">
        <v>16</v>
      </c>
      <c r="D44" s="27">
        <v>45.38</v>
      </c>
      <c r="E44" s="28"/>
      <c r="F44" s="28"/>
      <c r="G44" s="28">
        <f t="shared" si="12"/>
        <v>0</v>
      </c>
      <c r="H44" s="28">
        <f t="shared" si="13"/>
        <v>0</v>
      </c>
      <c r="I44" s="28">
        <f t="shared" si="14"/>
        <v>0</v>
      </c>
      <c r="J44" s="28">
        <f t="shared" si="15"/>
        <v>0</v>
      </c>
    </row>
    <row r="45" spans="1:10" ht="26.4">
      <c r="A45" s="25" t="s">
        <v>560</v>
      </c>
      <c r="B45" s="25" t="s">
        <v>58</v>
      </c>
      <c r="C45" s="26" t="s">
        <v>54</v>
      </c>
      <c r="D45" s="27">
        <v>35.590000000000003</v>
      </c>
      <c r="E45" s="28"/>
      <c r="F45" s="28"/>
      <c r="G45" s="28">
        <f t="shared" si="12"/>
        <v>0</v>
      </c>
      <c r="H45" s="28">
        <f t="shared" si="13"/>
        <v>0</v>
      </c>
      <c r="I45" s="28">
        <f t="shared" si="14"/>
        <v>0</v>
      </c>
      <c r="J45" s="28">
        <f t="shared" si="15"/>
        <v>0</v>
      </c>
    </row>
    <row r="46" spans="1:10" ht="52.8">
      <c r="A46" s="25" t="s">
        <v>561</v>
      </c>
      <c r="B46" s="25" t="s">
        <v>59</v>
      </c>
      <c r="C46" s="26" t="s">
        <v>54</v>
      </c>
      <c r="D46" s="27">
        <v>14.24</v>
      </c>
      <c r="E46" s="28"/>
      <c r="F46" s="28"/>
      <c r="G46" s="28">
        <f t="shared" si="12"/>
        <v>0</v>
      </c>
      <c r="H46" s="28">
        <f t="shared" si="13"/>
        <v>0</v>
      </c>
      <c r="I46" s="28">
        <f t="shared" si="14"/>
        <v>0</v>
      </c>
      <c r="J46" s="28">
        <f t="shared" si="15"/>
        <v>0</v>
      </c>
    </row>
    <row r="47" spans="1:10" ht="26.4">
      <c r="A47" s="25" t="s">
        <v>562</v>
      </c>
      <c r="B47" s="25" t="s">
        <v>60</v>
      </c>
      <c r="C47" s="26" t="s">
        <v>61</v>
      </c>
      <c r="D47" s="27">
        <v>427.2</v>
      </c>
      <c r="E47" s="28"/>
      <c r="F47" s="28"/>
      <c r="G47" s="28">
        <f t="shared" si="12"/>
        <v>0</v>
      </c>
      <c r="H47" s="28">
        <f t="shared" si="13"/>
        <v>0</v>
      </c>
      <c r="I47" s="28">
        <f t="shared" si="14"/>
        <v>0</v>
      </c>
      <c r="J47" s="28">
        <f t="shared" si="15"/>
        <v>0</v>
      </c>
    </row>
    <row r="48" spans="1:10">
      <c r="A48" s="22" t="s">
        <v>563</v>
      </c>
      <c r="B48" s="22" t="s">
        <v>62</v>
      </c>
      <c r="C48" s="22"/>
      <c r="D48" s="23"/>
      <c r="E48" s="22"/>
      <c r="F48" s="22"/>
      <c r="G48" s="22"/>
      <c r="H48" s="22"/>
      <c r="I48" s="22"/>
      <c r="J48" s="24">
        <f>SUBTOTAL(9,J49:J55)</f>
        <v>0</v>
      </c>
    </row>
    <row r="49" spans="1:10" ht="26.4">
      <c r="A49" s="25" t="s">
        <v>564</v>
      </c>
      <c r="B49" s="25" t="s">
        <v>63</v>
      </c>
      <c r="C49" s="26" t="s">
        <v>54</v>
      </c>
      <c r="D49" s="27">
        <v>8</v>
      </c>
      <c r="E49" s="28"/>
      <c r="F49" s="28"/>
      <c r="G49" s="28">
        <f t="shared" ref="G49:G55" si="16">TRUNC(SUM(E49:F49),2)</f>
        <v>0</v>
      </c>
      <c r="H49" s="28">
        <f t="shared" ref="H49:H55" si="17">TRUNC(D49*E49,2)</f>
        <v>0</v>
      </c>
      <c r="I49" s="28">
        <f t="shared" ref="I49:I55" si="18">TRUNC(D49*F49,2)</f>
        <v>0</v>
      </c>
      <c r="J49" s="28">
        <f t="shared" ref="J49:J55" si="19">TRUNC(SUM(H49:I49),2)</f>
        <v>0</v>
      </c>
    </row>
    <row r="50" spans="1:10" ht="26.4">
      <c r="A50" s="25" t="s">
        <v>565</v>
      </c>
      <c r="B50" s="25" t="s">
        <v>64</v>
      </c>
      <c r="C50" s="26" t="s">
        <v>16</v>
      </c>
      <c r="D50" s="27">
        <v>31.5</v>
      </c>
      <c r="E50" s="28"/>
      <c r="F50" s="28"/>
      <c r="G50" s="28">
        <f t="shared" si="16"/>
        <v>0</v>
      </c>
      <c r="H50" s="28">
        <f t="shared" si="17"/>
        <v>0</v>
      </c>
      <c r="I50" s="28">
        <f t="shared" si="18"/>
        <v>0</v>
      </c>
      <c r="J50" s="28">
        <f t="shared" si="19"/>
        <v>0</v>
      </c>
    </row>
    <row r="51" spans="1:10" ht="26.4">
      <c r="A51" s="25" t="s">
        <v>566</v>
      </c>
      <c r="B51" s="25" t="s">
        <v>65</v>
      </c>
      <c r="C51" s="26" t="s">
        <v>66</v>
      </c>
      <c r="D51" s="27">
        <v>30.8</v>
      </c>
      <c r="E51" s="28"/>
      <c r="F51" s="28"/>
      <c r="G51" s="28">
        <f t="shared" si="16"/>
        <v>0</v>
      </c>
      <c r="H51" s="28">
        <f t="shared" si="17"/>
        <v>0</v>
      </c>
      <c r="I51" s="28">
        <f t="shared" si="18"/>
        <v>0</v>
      </c>
      <c r="J51" s="28">
        <f t="shared" si="19"/>
        <v>0</v>
      </c>
    </row>
    <row r="52" spans="1:10" ht="26.4">
      <c r="A52" s="25" t="s">
        <v>567</v>
      </c>
      <c r="B52" s="25" t="s">
        <v>67</v>
      </c>
      <c r="C52" s="26" t="s">
        <v>66</v>
      </c>
      <c r="D52" s="27">
        <v>240.4</v>
      </c>
      <c r="E52" s="28"/>
      <c r="F52" s="28"/>
      <c r="G52" s="28">
        <f t="shared" si="16"/>
        <v>0</v>
      </c>
      <c r="H52" s="28">
        <f t="shared" si="17"/>
        <v>0</v>
      </c>
      <c r="I52" s="28">
        <f t="shared" si="18"/>
        <v>0</v>
      </c>
      <c r="J52" s="28">
        <f t="shared" si="19"/>
        <v>0</v>
      </c>
    </row>
    <row r="53" spans="1:10" ht="26.4">
      <c r="A53" s="25" t="s">
        <v>568</v>
      </c>
      <c r="B53" s="25" t="s">
        <v>68</v>
      </c>
      <c r="C53" s="26" t="s">
        <v>66</v>
      </c>
      <c r="D53" s="27">
        <v>33.700000000000003</v>
      </c>
      <c r="E53" s="28"/>
      <c r="F53" s="28"/>
      <c r="G53" s="28">
        <f t="shared" si="16"/>
        <v>0</v>
      </c>
      <c r="H53" s="28">
        <f t="shared" si="17"/>
        <v>0</v>
      </c>
      <c r="I53" s="28">
        <f t="shared" si="18"/>
        <v>0</v>
      </c>
      <c r="J53" s="28">
        <f t="shared" si="19"/>
        <v>0</v>
      </c>
    </row>
    <row r="54" spans="1:10" ht="26.4">
      <c r="A54" s="25" t="s">
        <v>569</v>
      </c>
      <c r="B54" s="25" t="s">
        <v>69</v>
      </c>
      <c r="C54" s="26" t="s">
        <v>66</v>
      </c>
      <c r="D54" s="27">
        <v>94.4</v>
      </c>
      <c r="E54" s="28"/>
      <c r="F54" s="28"/>
      <c r="G54" s="28">
        <f t="shared" si="16"/>
        <v>0</v>
      </c>
      <c r="H54" s="28">
        <f t="shared" si="17"/>
        <v>0</v>
      </c>
      <c r="I54" s="28">
        <f t="shared" si="18"/>
        <v>0</v>
      </c>
      <c r="J54" s="28">
        <f t="shared" si="19"/>
        <v>0</v>
      </c>
    </row>
    <row r="55" spans="1:10" ht="26.4">
      <c r="A55" s="25" t="s">
        <v>570</v>
      </c>
      <c r="B55" s="25" t="s">
        <v>70</v>
      </c>
      <c r="C55" s="26" t="s">
        <v>66</v>
      </c>
      <c r="D55" s="27">
        <v>28.7</v>
      </c>
      <c r="E55" s="28"/>
      <c r="F55" s="28"/>
      <c r="G55" s="28">
        <f t="shared" si="16"/>
        <v>0</v>
      </c>
      <c r="H55" s="28">
        <f t="shared" si="17"/>
        <v>0</v>
      </c>
      <c r="I55" s="28">
        <f t="shared" si="18"/>
        <v>0</v>
      </c>
      <c r="J55" s="28">
        <f t="shared" si="19"/>
        <v>0</v>
      </c>
    </row>
    <row r="56" spans="1:10">
      <c r="A56" s="287" t="s">
        <v>571</v>
      </c>
      <c r="B56" s="287" t="s">
        <v>71</v>
      </c>
      <c r="C56" s="287"/>
      <c r="D56" s="288"/>
      <c r="E56" s="287"/>
      <c r="F56" s="287"/>
      <c r="G56" s="287"/>
      <c r="H56" s="287"/>
      <c r="I56" s="287"/>
      <c r="J56" s="289">
        <f>SUBTOTAL(9,J57:J98)</f>
        <v>0</v>
      </c>
    </row>
    <row r="57" spans="1:10">
      <c r="A57" s="22" t="s">
        <v>572</v>
      </c>
      <c r="B57" s="22" t="s">
        <v>72</v>
      </c>
      <c r="C57" s="22"/>
      <c r="D57" s="23"/>
      <c r="E57" s="22"/>
      <c r="F57" s="22"/>
      <c r="G57" s="22"/>
      <c r="H57" s="22"/>
      <c r="I57" s="22"/>
      <c r="J57" s="24">
        <f>SUBTOTAL(9,J58:J60)</f>
        <v>0</v>
      </c>
    </row>
    <row r="58" spans="1:10" ht="26.4">
      <c r="A58" s="25" t="s">
        <v>573</v>
      </c>
      <c r="B58" s="25" t="s">
        <v>63</v>
      </c>
      <c r="C58" s="26" t="s">
        <v>54</v>
      </c>
      <c r="D58" s="27">
        <v>0.2</v>
      </c>
      <c r="E58" s="28"/>
      <c r="F58" s="28"/>
      <c r="G58" s="28">
        <f t="shared" ref="G58:G60" si="20">TRUNC(SUM(E58:F58),2)</f>
        <v>0</v>
      </c>
      <c r="H58" s="28">
        <f t="shared" ref="H58:H60" si="21">TRUNC(D58*E58,2)</f>
        <v>0</v>
      </c>
      <c r="I58" s="28">
        <f t="shared" ref="I58:I60" si="22">TRUNC(D58*F58,2)</f>
        <v>0</v>
      </c>
      <c r="J58" s="28">
        <f t="shared" ref="J58:J60" si="23">TRUNC(SUM(H58:I58),2)</f>
        <v>0</v>
      </c>
    </row>
    <row r="59" spans="1:10" ht="39.6">
      <c r="A59" s="25" t="s">
        <v>574</v>
      </c>
      <c r="B59" s="25" t="s">
        <v>73</v>
      </c>
      <c r="C59" s="26" t="s">
        <v>16</v>
      </c>
      <c r="D59" s="27">
        <v>1.9</v>
      </c>
      <c r="E59" s="28"/>
      <c r="F59" s="28"/>
      <c r="G59" s="28">
        <f t="shared" si="20"/>
        <v>0</v>
      </c>
      <c r="H59" s="28">
        <f t="shared" si="21"/>
        <v>0</v>
      </c>
      <c r="I59" s="28">
        <f t="shared" si="22"/>
        <v>0</v>
      </c>
      <c r="J59" s="28">
        <f t="shared" si="23"/>
        <v>0</v>
      </c>
    </row>
    <row r="60" spans="1:10" ht="39.6">
      <c r="A60" s="25" t="s">
        <v>575</v>
      </c>
      <c r="B60" s="25" t="s">
        <v>74</v>
      </c>
      <c r="C60" s="26" t="s">
        <v>66</v>
      </c>
      <c r="D60" s="27">
        <v>3.8</v>
      </c>
      <c r="E60" s="28"/>
      <c r="F60" s="28"/>
      <c r="G60" s="28">
        <f t="shared" si="20"/>
        <v>0</v>
      </c>
      <c r="H60" s="28">
        <f t="shared" si="21"/>
        <v>0</v>
      </c>
      <c r="I60" s="28">
        <f t="shared" si="22"/>
        <v>0</v>
      </c>
      <c r="J60" s="28">
        <f t="shared" si="23"/>
        <v>0</v>
      </c>
    </row>
    <row r="61" spans="1:10">
      <c r="A61" s="22" t="s">
        <v>576</v>
      </c>
      <c r="B61" s="22" t="s">
        <v>75</v>
      </c>
      <c r="C61" s="22"/>
      <c r="D61" s="23"/>
      <c r="E61" s="22"/>
      <c r="F61" s="22"/>
      <c r="G61" s="22"/>
      <c r="H61" s="22"/>
      <c r="I61" s="22"/>
      <c r="J61" s="24">
        <f>SUBTOTAL(9,J62:J69)</f>
        <v>0</v>
      </c>
    </row>
    <row r="62" spans="1:10" ht="26.4">
      <c r="A62" s="25" t="s">
        <v>577</v>
      </c>
      <c r="B62" s="25" t="s">
        <v>63</v>
      </c>
      <c r="C62" s="26" t="s">
        <v>54</v>
      </c>
      <c r="D62" s="27">
        <v>10.6</v>
      </c>
      <c r="E62" s="28"/>
      <c r="F62" s="28"/>
      <c r="G62" s="28">
        <f t="shared" ref="G62:G69" si="24">TRUNC(SUM(E62:F62),2)</f>
        <v>0</v>
      </c>
      <c r="H62" s="28">
        <f t="shared" ref="H62:H69" si="25">TRUNC(D62*E62,2)</f>
        <v>0</v>
      </c>
      <c r="I62" s="28">
        <f t="shared" ref="I62:I69" si="26">TRUNC(D62*F62,2)</f>
        <v>0</v>
      </c>
      <c r="J62" s="28">
        <f t="shared" ref="J62:J69" si="27">TRUNC(SUM(H62:I62),2)</f>
        <v>0</v>
      </c>
    </row>
    <row r="63" spans="1:10" ht="26.4">
      <c r="A63" s="25" t="s">
        <v>578</v>
      </c>
      <c r="B63" s="25" t="s">
        <v>76</v>
      </c>
      <c r="C63" s="26" t="s">
        <v>16</v>
      </c>
      <c r="D63" s="27">
        <v>104.9</v>
      </c>
      <c r="E63" s="28"/>
      <c r="F63" s="28"/>
      <c r="G63" s="28">
        <f t="shared" si="24"/>
        <v>0</v>
      </c>
      <c r="H63" s="28">
        <f t="shared" si="25"/>
        <v>0</v>
      </c>
      <c r="I63" s="28">
        <f t="shared" si="26"/>
        <v>0</v>
      </c>
      <c r="J63" s="28">
        <f t="shared" si="27"/>
        <v>0</v>
      </c>
    </row>
    <row r="64" spans="1:10" ht="26.4">
      <c r="A64" s="25" t="s">
        <v>579</v>
      </c>
      <c r="B64" s="25" t="s">
        <v>65</v>
      </c>
      <c r="C64" s="26" t="s">
        <v>66</v>
      </c>
      <c r="D64" s="27">
        <v>150.9</v>
      </c>
      <c r="E64" s="28"/>
      <c r="F64" s="28"/>
      <c r="G64" s="28">
        <f t="shared" si="24"/>
        <v>0</v>
      </c>
      <c r="H64" s="28">
        <f t="shared" si="25"/>
        <v>0</v>
      </c>
      <c r="I64" s="28">
        <f t="shared" si="26"/>
        <v>0</v>
      </c>
      <c r="J64" s="28">
        <f t="shared" si="27"/>
        <v>0</v>
      </c>
    </row>
    <row r="65" spans="1:10" ht="26.4">
      <c r="A65" s="25" t="s">
        <v>580</v>
      </c>
      <c r="B65" s="25" t="s">
        <v>77</v>
      </c>
      <c r="C65" s="26" t="s">
        <v>66</v>
      </c>
      <c r="D65" s="27">
        <v>100.7</v>
      </c>
      <c r="E65" s="28"/>
      <c r="F65" s="28"/>
      <c r="G65" s="28">
        <f t="shared" si="24"/>
        <v>0</v>
      </c>
      <c r="H65" s="28">
        <f t="shared" si="25"/>
        <v>0</v>
      </c>
      <c r="I65" s="28">
        <f t="shared" si="26"/>
        <v>0</v>
      </c>
      <c r="J65" s="28">
        <f t="shared" si="27"/>
        <v>0</v>
      </c>
    </row>
    <row r="66" spans="1:10" ht="26.4">
      <c r="A66" s="25" t="s">
        <v>581</v>
      </c>
      <c r="B66" s="25" t="s">
        <v>67</v>
      </c>
      <c r="C66" s="26" t="s">
        <v>66</v>
      </c>
      <c r="D66" s="27">
        <v>7.6</v>
      </c>
      <c r="E66" s="28"/>
      <c r="F66" s="28"/>
      <c r="G66" s="28">
        <f t="shared" si="24"/>
        <v>0</v>
      </c>
      <c r="H66" s="28">
        <f t="shared" si="25"/>
        <v>0</v>
      </c>
      <c r="I66" s="28">
        <f t="shared" si="26"/>
        <v>0</v>
      </c>
      <c r="J66" s="28">
        <f t="shared" si="27"/>
        <v>0</v>
      </c>
    </row>
    <row r="67" spans="1:10" ht="26.4">
      <c r="A67" s="25" t="s">
        <v>582</v>
      </c>
      <c r="B67" s="25" t="s">
        <v>68</v>
      </c>
      <c r="C67" s="26" t="s">
        <v>66</v>
      </c>
      <c r="D67" s="27">
        <v>82.1</v>
      </c>
      <c r="E67" s="28"/>
      <c r="F67" s="28"/>
      <c r="G67" s="28">
        <f t="shared" si="24"/>
        <v>0</v>
      </c>
      <c r="H67" s="28">
        <f t="shared" si="25"/>
        <v>0</v>
      </c>
      <c r="I67" s="28">
        <f t="shared" si="26"/>
        <v>0</v>
      </c>
      <c r="J67" s="28">
        <f t="shared" si="27"/>
        <v>0</v>
      </c>
    </row>
    <row r="68" spans="1:10" ht="26.4">
      <c r="A68" s="25" t="s">
        <v>583</v>
      </c>
      <c r="B68" s="25" t="s">
        <v>69</v>
      </c>
      <c r="C68" s="26" t="s">
        <v>66</v>
      </c>
      <c r="D68" s="27">
        <v>125.2</v>
      </c>
      <c r="E68" s="28"/>
      <c r="F68" s="28"/>
      <c r="G68" s="28">
        <f t="shared" si="24"/>
        <v>0</v>
      </c>
      <c r="H68" s="28">
        <f t="shared" si="25"/>
        <v>0</v>
      </c>
      <c r="I68" s="28">
        <f t="shared" si="26"/>
        <v>0</v>
      </c>
      <c r="J68" s="28">
        <f t="shared" si="27"/>
        <v>0</v>
      </c>
    </row>
    <row r="69" spans="1:10" ht="26.4">
      <c r="A69" s="25" t="s">
        <v>584</v>
      </c>
      <c r="B69" s="25" t="s">
        <v>70</v>
      </c>
      <c r="C69" s="26" t="s">
        <v>66</v>
      </c>
      <c r="D69" s="27">
        <v>453.4</v>
      </c>
      <c r="E69" s="28"/>
      <c r="F69" s="28"/>
      <c r="G69" s="28">
        <f t="shared" si="24"/>
        <v>0</v>
      </c>
      <c r="H69" s="28">
        <f t="shared" si="25"/>
        <v>0</v>
      </c>
      <c r="I69" s="28">
        <f t="shared" si="26"/>
        <v>0</v>
      </c>
      <c r="J69" s="28">
        <f t="shared" si="27"/>
        <v>0</v>
      </c>
    </row>
    <row r="70" spans="1:10">
      <c r="A70" s="22" t="s">
        <v>585</v>
      </c>
      <c r="B70" s="22" t="s">
        <v>78</v>
      </c>
      <c r="C70" s="22"/>
      <c r="D70" s="23"/>
      <c r="E70" s="22"/>
      <c r="F70" s="22"/>
      <c r="G70" s="22"/>
      <c r="H70" s="22"/>
      <c r="I70" s="22"/>
      <c r="J70" s="24">
        <f>SUBTOTAL(9,J71:J77)</f>
        <v>0</v>
      </c>
    </row>
    <row r="71" spans="1:10" ht="26.4">
      <c r="A71" s="25" t="s">
        <v>586</v>
      </c>
      <c r="B71" s="25" t="s">
        <v>63</v>
      </c>
      <c r="C71" s="26" t="s">
        <v>54</v>
      </c>
      <c r="D71" s="27">
        <v>10</v>
      </c>
      <c r="E71" s="28"/>
      <c r="F71" s="28"/>
      <c r="G71" s="28">
        <f t="shared" ref="G71:G77" si="28">TRUNC(SUM(E71:F71),2)</f>
        <v>0</v>
      </c>
      <c r="H71" s="28">
        <f t="shared" ref="H71:H77" si="29">TRUNC(D71*E71,2)</f>
        <v>0</v>
      </c>
      <c r="I71" s="28">
        <f t="shared" ref="I71:I77" si="30">TRUNC(D71*F71,2)</f>
        <v>0</v>
      </c>
      <c r="J71" s="28">
        <f t="shared" ref="J71:J77" si="31">TRUNC(SUM(H71:I71),2)</f>
        <v>0</v>
      </c>
    </row>
    <row r="72" spans="1:10" ht="39.6">
      <c r="A72" s="25" t="s">
        <v>587</v>
      </c>
      <c r="B72" s="25" t="s">
        <v>79</v>
      </c>
      <c r="C72" s="26" t="s">
        <v>16</v>
      </c>
      <c r="D72" s="27">
        <v>12</v>
      </c>
      <c r="E72" s="28"/>
      <c r="F72" s="28"/>
      <c r="G72" s="28">
        <f t="shared" si="28"/>
        <v>0</v>
      </c>
      <c r="H72" s="28">
        <f t="shared" si="29"/>
        <v>0</v>
      </c>
      <c r="I72" s="28">
        <f t="shared" si="30"/>
        <v>0</v>
      </c>
      <c r="J72" s="28">
        <f t="shared" si="31"/>
        <v>0</v>
      </c>
    </row>
    <row r="73" spans="1:10" ht="26.4">
      <c r="A73" s="25" t="s">
        <v>588</v>
      </c>
      <c r="B73" s="25" t="s">
        <v>80</v>
      </c>
      <c r="C73" s="26" t="s">
        <v>66</v>
      </c>
      <c r="D73" s="27">
        <v>116.1</v>
      </c>
      <c r="E73" s="28"/>
      <c r="F73" s="28"/>
      <c r="G73" s="28">
        <f t="shared" si="28"/>
        <v>0</v>
      </c>
      <c r="H73" s="28">
        <f t="shared" si="29"/>
        <v>0</v>
      </c>
      <c r="I73" s="28">
        <f t="shared" si="30"/>
        <v>0</v>
      </c>
      <c r="J73" s="28">
        <f t="shared" si="31"/>
        <v>0</v>
      </c>
    </row>
    <row r="74" spans="1:10" ht="26.4">
      <c r="A74" s="25" t="s">
        <v>589</v>
      </c>
      <c r="B74" s="25" t="s">
        <v>81</v>
      </c>
      <c r="C74" s="26" t="s">
        <v>66</v>
      </c>
      <c r="D74" s="27">
        <v>54.4</v>
      </c>
      <c r="E74" s="28"/>
      <c r="F74" s="28"/>
      <c r="G74" s="28">
        <f t="shared" si="28"/>
        <v>0</v>
      </c>
      <c r="H74" s="28">
        <f t="shared" si="29"/>
        <v>0</v>
      </c>
      <c r="I74" s="28">
        <f t="shared" si="30"/>
        <v>0</v>
      </c>
      <c r="J74" s="28">
        <f t="shared" si="31"/>
        <v>0</v>
      </c>
    </row>
    <row r="75" spans="1:10" ht="26.4">
      <c r="A75" s="25" t="s">
        <v>590</v>
      </c>
      <c r="B75" s="25" t="s">
        <v>82</v>
      </c>
      <c r="C75" s="26" t="s">
        <v>66</v>
      </c>
      <c r="D75" s="27">
        <v>84.8</v>
      </c>
      <c r="E75" s="28"/>
      <c r="F75" s="28"/>
      <c r="G75" s="28">
        <f t="shared" si="28"/>
        <v>0</v>
      </c>
      <c r="H75" s="28">
        <f t="shared" si="29"/>
        <v>0</v>
      </c>
      <c r="I75" s="28">
        <f t="shared" si="30"/>
        <v>0</v>
      </c>
      <c r="J75" s="28">
        <f t="shared" si="31"/>
        <v>0</v>
      </c>
    </row>
    <row r="76" spans="1:10" ht="26.4">
      <c r="A76" s="25" t="s">
        <v>591</v>
      </c>
      <c r="B76" s="25" t="s">
        <v>83</v>
      </c>
      <c r="C76" s="26" t="s">
        <v>66</v>
      </c>
      <c r="D76" s="27">
        <v>105.6</v>
      </c>
      <c r="E76" s="28"/>
      <c r="F76" s="28"/>
      <c r="G76" s="28">
        <f t="shared" si="28"/>
        <v>0</v>
      </c>
      <c r="H76" s="28">
        <f t="shared" si="29"/>
        <v>0</v>
      </c>
      <c r="I76" s="28">
        <f t="shared" si="30"/>
        <v>0</v>
      </c>
      <c r="J76" s="28">
        <f t="shared" si="31"/>
        <v>0</v>
      </c>
    </row>
    <row r="77" spans="1:10" ht="39.6">
      <c r="A77" s="25" t="s">
        <v>592</v>
      </c>
      <c r="B77" s="25" t="s">
        <v>84</v>
      </c>
      <c r="C77" s="26" t="s">
        <v>16</v>
      </c>
      <c r="D77" s="27">
        <v>110.85</v>
      </c>
      <c r="E77" s="28"/>
      <c r="F77" s="28"/>
      <c r="G77" s="28">
        <f t="shared" si="28"/>
        <v>0</v>
      </c>
      <c r="H77" s="28">
        <f t="shared" si="29"/>
        <v>0</v>
      </c>
      <c r="I77" s="28">
        <f t="shared" si="30"/>
        <v>0</v>
      </c>
      <c r="J77" s="28">
        <f t="shared" si="31"/>
        <v>0</v>
      </c>
    </row>
    <row r="78" spans="1:10">
      <c r="A78" s="22" t="s">
        <v>593</v>
      </c>
      <c r="B78" s="22" t="s">
        <v>85</v>
      </c>
      <c r="C78" s="22"/>
      <c r="D78" s="23"/>
      <c r="E78" s="22"/>
      <c r="F78" s="22"/>
      <c r="G78" s="22"/>
      <c r="H78" s="22"/>
      <c r="I78" s="22"/>
      <c r="J78" s="24">
        <f>SUBTOTAL(9,J79:J83)</f>
        <v>0</v>
      </c>
    </row>
    <row r="79" spans="1:10" ht="26.4">
      <c r="A79" s="25" t="s">
        <v>594</v>
      </c>
      <c r="B79" s="25" t="s">
        <v>63</v>
      </c>
      <c r="C79" s="26" t="s">
        <v>54</v>
      </c>
      <c r="D79" s="27">
        <v>3.6</v>
      </c>
      <c r="E79" s="28"/>
      <c r="F79" s="28"/>
      <c r="G79" s="28">
        <f t="shared" ref="G79:G83" si="32">TRUNC(SUM(E79:F79),2)</f>
        <v>0</v>
      </c>
      <c r="H79" s="28">
        <f t="shared" ref="H79:H83" si="33">TRUNC(D79*E79,2)</f>
        <v>0</v>
      </c>
      <c r="I79" s="28">
        <f t="shared" ref="I79:I83" si="34">TRUNC(D79*F79,2)</f>
        <v>0</v>
      </c>
      <c r="J79" s="28">
        <f t="shared" ref="J79:J83" si="35">TRUNC(SUM(H79:I79),2)</f>
        <v>0</v>
      </c>
    </row>
    <row r="80" spans="1:10" ht="39.6">
      <c r="A80" s="25" t="s">
        <v>595</v>
      </c>
      <c r="B80" s="25" t="s">
        <v>86</v>
      </c>
      <c r="C80" s="26" t="s">
        <v>16</v>
      </c>
      <c r="D80" s="27">
        <v>61</v>
      </c>
      <c r="E80" s="28"/>
      <c r="F80" s="28"/>
      <c r="G80" s="28">
        <f t="shared" si="32"/>
        <v>0</v>
      </c>
      <c r="H80" s="28">
        <f t="shared" si="33"/>
        <v>0</v>
      </c>
      <c r="I80" s="28">
        <f t="shared" si="34"/>
        <v>0</v>
      </c>
      <c r="J80" s="28">
        <f t="shared" si="35"/>
        <v>0</v>
      </c>
    </row>
    <row r="81" spans="1:10" ht="39.6">
      <c r="A81" s="25" t="s">
        <v>596</v>
      </c>
      <c r="B81" s="25" t="s">
        <v>87</v>
      </c>
      <c r="C81" s="26" t="s">
        <v>66</v>
      </c>
      <c r="D81" s="27">
        <v>66.8</v>
      </c>
      <c r="E81" s="28"/>
      <c r="F81" s="28"/>
      <c r="G81" s="28">
        <f t="shared" si="32"/>
        <v>0</v>
      </c>
      <c r="H81" s="28">
        <f t="shared" si="33"/>
        <v>0</v>
      </c>
      <c r="I81" s="28">
        <f t="shared" si="34"/>
        <v>0</v>
      </c>
      <c r="J81" s="28">
        <f t="shared" si="35"/>
        <v>0</v>
      </c>
    </row>
    <row r="82" spans="1:10" ht="39.6">
      <c r="A82" s="25" t="s">
        <v>597</v>
      </c>
      <c r="B82" s="25" t="s">
        <v>88</v>
      </c>
      <c r="C82" s="26" t="s">
        <v>66</v>
      </c>
      <c r="D82" s="27">
        <v>89.8</v>
      </c>
      <c r="E82" s="28"/>
      <c r="F82" s="28"/>
      <c r="G82" s="28">
        <f t="shared" si="32"/>
        <v>0</v>
      </c>
      <c r="H82" s="28">
        <f t="shared" si="33"/>
        <v>0</v>
      </c>
      <c r="I82" s="28">
        <f t="shared" si="34"/>
        <v>0</v>
      </c>
      <c r="J82" s="28">
        <f t="shared" si="35"/>
        <v>0</v>
      </c>
    </row>
    <row r="83" spans="1:10" ht="39.6">
      <c r="A83" s="25" t="s">
        <v>598</v>
      </c>
      <c r="B83" s="25" t="s">
        <v>89</v>
      </c>
      <c r="C83" s="26" t="s">
        <v>66</v>
      </c>
      <c r="D83" s="27">
        <v>188.9</v>
      </c>
      <c r="E83" s="28"/>
      <c r="F83" s="28"/>
      <c r="G83" s="28">
        <f t="shared" si="32"/>
        <v>0</v>
      </c>
      <c r="H83" s="28">
        <f t="shared" si="33"/>
        <v>0</v>
      </c>
      <c r="I83" s="28">
        <f t="shared" si="34"/>
        <v>0</v>
      </c>
      <c r="J83" s="28">
        <f t="shared" si="35"/>
        <v>0</v>
      </c>
    </row>
    <row r="84" spans="1:10">
      <c r="A84" s="22" t="s">
        <v>599</v>
      </c>
      <c r="B84" s="22" t="s">
        <v>90</v>
      </c>
      <c r="C84" s="22"/>
      <c r="D84" s="23"/>
      <c r="E84" s="22"/>
      <c r="F84" s="22"/>
      <c r="G84" s="22"/>
      <c r="H84" s="22"/>
      <c r="I84" s="22"/>
      <c r="J84" s="24">
        <f>SUBTOTAL(9,J85:J92)</f>
        <v>0</v>
      </c>
    </row>
    <row r="85" spans="1:10" ht="26.4">
      <c r="A85" s="25" t="s">
        <v>600</v>
      </c>
      <c r="B85" s="25" t="s">
        <v>63</v>
      </c>
      <c r="C85" s="26" t="s">
        <v>54</v>
      </c>
      <c r="D85" s="27">
        <v>6.1</v>
      </c>
      <c r="E85" s="28"/>
      <c r="F85" s="28"/>
      <c r="G85" s="28">
        <f t="shared" ref="G85:G92" si="36">TRUNC(SUM(E85:F85),2)</f>
        <v>0</v>
      </c>
      <c r="H85" s="28">
        <f t="shared" ref="H85:H92" si="37">TRUNC(D85*E85,2)</f>
        <v>0</v>
      </c>
      <c r="I85" s="28">
        <f t="shared" ref="I85:I92" si="38">TRUNC(D85*F85,2)</f>
        <v>0</v>
      </c>
      <c r="J85" s="28">
        <f t="shared" ref="J85:J92" si="39">TRUNC(SUM(H85:I85),2)</f>
        <v>0</v>
      </c>
    </row>
    <row r="86" spans="1:10" ht="39.6">
      <c r="A86" s="25" t="s">
        <v>601</v>
      </c>
      <c r="B86" s="25" t="s">
        <v>91</v>
      </c>
      <c r="C86" s="26" t="s">
        <v>16</v>
      </c>
      <c r="D86" s="27">
        <v>80.3</v>
      </c>
      <c r="E86" s="28"/>
      <c r="F86" s="28"/>
      <c r="G86" s="28">
        <f t="shared" si="36"/>
        <v>0</v>
      </c>
      <c r="H86" s="28">
        <f t="shared" si="37"/>
        <v>0</v>
      </c>
      <c r="I86" s="28">
        <f t="shared" si="38"/>
        <v>0</v>
      </c>
      <c r="J86" s="28">
        <f t="shared" si="39"/>
        <v>0</v>
      </c>
    </row>
    <row r="87" spans="1:10" ht="39.6">
      <c r="A87" s="25" t="s">
        <v>602</v>
      </c>
      <c r="B87" s="25" t="s">
        <v>87</v>
      </c>
      <c r="C87" s="26" t="s">
        <v>66</v>
      </c>
      <c r="D87" s="27">
        <v>101.6</v>
      </c>
      <c r="E87" s="28"/>
      <c r="F87" s="28"/>
      <c r="G87" s="28">
        <f t="shared" si="36"/>
        <v>0</v>
      </c>
      <c r="H87" s="28">
        <f t="shared" si="37"/>
        <v>0</v>
      </c>
      <c r="I87" s="28">
        <f t="shared" si="38"/>
        <v>0</v>
      </c>
      <c r="J87" s="28">
        <f t="shared" si="39"/>
        <v>0</v>
      </c>
    </row>
    <row r="88" spans="1:10" ht="39.6">
      <c r="A88" s="25" t="s">
        <v>603</v>
      </c>
      <c r="B88" s="25" t="s">
        <v>92</v>
      </c>
      <c r="C88" s="26" t="s">
        <v>66</v>
      </c>
      <c r="D88" s="27">
        <v>8.9</v>
      </c>
      <c r="E88" s="28"/>
      <c r="F88" s="28"/>
      <c r="G88" s="28">
        <f t="shared" si="36"/>
        <v>0</v>
      </c>
      <c r="H88" s="28">
        <f t="shared" si="37"/>
        <v>0</v>
      </c>
      <c r="I88" s="28">
        <f t="shared" si="38"/>
        <v>0</v>
      </c>
      <c r="J88" s="28">
        <f t="shared" si="39"/>
        <v>0</v>
      </c>
    </row>
    <row r="89" spans="1:10" ht="39.6">
      <c r="A89" s="25" t="s">
        <v>604</v>
      </c>
      <c r="B89" s="25" t="s">
        <v>93</v>
      </c>
      <c r="C89" s="26" t="s">
        <v>66</v>
      </c>
      <c r="D89" s="27">
        <v>26.8</v>
      </c>
      <c r="E89" s="28"/>
      <c r="F89" s="28"/>
      <c r="G89" s="28">
        <f t="shared" si="36"/>
        <v>0</v>
      </c>
      <c r="H89" s="28">
        <f t="shared" si="37"/>
        <v>0</v>
      </c>
      <c r="I89" s="28">
        <f t="shared" si="38"/>
        <v>0</v>
      </c>
      <c r="J89" s="28">
        <f t="shared" si="39"/>
        <v>0</v>
      </c>
    </row>
    <row r="90" spans="1:10" ht="39.6">
      <c r="A90" s="25" t="s">
        <v>605</v>
      </c>
      <c r="B90" s="25" t="s">
        <v>88</v>
      </c>
      <c r="C90" s="26" t="s">
        <v>66</v>
      </c>
      <c r="D90" s="27">
        <v>72</v>
      </c>
      <c r="E90" s="28"/>
      <c r="F90" s="28"/>
      <c r="G90" s="28">
        <f t="shared" si="36"/>
        <v>0</v>
      </c>
      <c r="H90" s="28">
        <f t="shared" si="37"/>
        <v>0</v>
      </c>
      <c r="I90" s="28">
        <f t="shared" si="38"/>
        <v>0</v>
      </c>
      <c r="J90" s="28">
        <f t="shared" si="39"/>
        <v>0</v>
      </c>
    </row>
    <row r="91" spans="1:10" ht="39.6">
      <c r="A91" s="25" t="s">
        <v>606</v>
      </c>
      <c r="B91" s="25" t="s">
        <v>89</v>
      </c>
      <c r="C91" s="26" t="s">
        <v>66</v>
      </c>
      <c r="D91" s="27">
        <v>251.4</v>
      </c>
      <c r="E91" s="28"/>
      <c r="F91" s="28"/>
      <c r="G91" s="28">
        <f t="shared" si="36"/>
        <v>0</v>
      </c>
      <c r="H91" s="28">
        <f t="shared" si="37"/>
        <v>0</v>
      </c>
      <c r="I91" s="28">
        <f t="shared" si="38"/>
        <v>0</v>
      </c>
      <c r="J91" s="28">
        <f t="shared" si="39"/>
        <v>0</v>
      </c>
    </row>
    <row r="92" spans="1:10" ht="39.6">
      <c r="A92" s="25" t="s">
        <v>607</v>
      </c>
      <c r="B92" s="25" t="s">
        <v>94</v>
      </c>
      <c r="C92" s="26" t="s">
        <v>66</v>
      </c>
      <c r="D92" s="27">
        <v>208</v>
      </c>
      <c r="E92" s="28"/>
      <c r="F92" s="28"/>
      <c r="G92" s="28">
        <f t="shared" si="36"/>
        <v>0</v>
      </c>
      <c r="H92" s="28">
        <f t="shared" si="37"/>
        <v>0</v>
      </c>
      <c r="I92" s="28">
        <f t="shared" si="38"/>
        <v>0</v>
      </c>
      <c r="J92" s="28">
        <f t="shared" si="39"/>
        <v>0</v>
      </c>
    </row>
    <row r="93" spans="1:10">
      <c r="A93" s="22" t="s">
        <v>608</v>
      </c>
      <c r="B93" s="22" t="s">
        <v>95</v>
      </c>
      <c r="C93" s="22"/>
      <c r="D93" s="23"/>
      <c r="E93" s="22"/>
      <c r="F93" s="22"/>
      <c r="G93" s="22"/>
      <c r="H93" s="22"/>
      <c r="I93" s="22"/>
      <c r="J93" s="24">
        <f>SUBTOTAL(9,J94:J98)</f>
        <v>0</v>
      </c>
    </row>
    <row r="94" spans="1:10" ht="26.4">
      <c r="A94" s="25" t="s">
        <v>609</v>
      </c>
      <c r="B94" s="25" t="s">
        <v>63</v>
      </c>
      <c r="C94" s="26" t="s">
        <v>54</v>
      </c>
      <c r="D94" s="27">
        <v>2.2000000000000002</v>
      </c>
      <c r="E94" s="28"/>
      <c r="F94" s="28"/>
      <c r="G94" s="28">
        <f t="shared" ref="G94:G98" si="40">TRUNC(SUM(E94:F94),2)</f>
        <v>0</v>
      </c>
      <c r="H94" s="28">
        <f t="shared" ref="H94:H98" si="41">TRUNC(D94*E94,2)</f>
        <v>0</v>
      </c>
      <c r="I94" s="28">
        <f t="shared" ref="I94:I98" si="42">TRUNC(D94*F94,2)</f>
        <v>0</v>
      </c>
      <c r="J94" s="28">
        <f t="shared" ref="J94:J98" si="43">TRUNC(SUM(H94:I94),2)</f>
        <v>0</v>
      </c>
    </row>
    <row r="95" spans="1:10" ht="39.6">
      <c r="A95" s="25" t="s">
        <v>610</v>
      </c>
      <c r="B95" s="25" t="s">
        <v>79</v>
      </c>
      <c r="C95" s="26" t="s">
        <v>16</v>
      </c>
      <c r="D95" s="27">
        <v>16.8</v>
      </c>
      <c r="E95" s="28"/>
      <c r="F95" s="28"/>
      <c r="G95" s="28">
        <f t="shared" si="40"/>
        <v>0</v>
      </c>
      <c r="H95" s="28">
        <f t="shared" si="41"/>
        <v>0</v>
      </c>
      <c r="I95" s="28">
        <f t="shared" si="42"/>
        <v>0</v>
      </c>
      <c r="J95" s="28">
        <f t="shared" si="43"/>
        <v>0</v>
      </c>
    </row>
    <row r="96" spans="1:10" ht="26.4">
      <c r="A96" s="25" t="s">
        <v>611</v>
      </c>
      <c r="B96" s="25" t="s">
        <v>81</v>
      </c>
      <c r="C96" s="26" t="s">
        <v>66</v>
      </c>
      <c r="D96" s="27">
        <v>24.8</v>
      </c>
      <c r="E96" s="28"/>
      <c r="F96" s="28"/>
      <c r="G96" s="28">
        <f t="shared" si="40"/>
        <v>0</v>
      </c>
      <c r="H96" s="28">
        <f t="shared" si="41"/>
        <v>0</v>
      </c>
      <c r="I96" s="28">
        <f t="shared" si="42"/>
        <v>0</v>
      </c>
      <c r="J96" s="28">
        <f t="shared" si="43"/>
        <v>0</v>
      </c>
    </row>
    <row r="97" spans="1:10" ht="26.4">
      <c r="A97" s="25" t="s">
        <v>612</v>
      </c>
      <c r="B97" s="25" t="s">
        <v>82</v>
      </c>
      <c r="C97" s="26" t="s">
        <v>66</v>
      </c>
      <c r="D97" s="27">
        <v>27.6</v>
      </c>
      <c r="E97" s="28"/>
      <c r="F97" s="28"/>
      <c r="G97" s="28">
        <f t="shared" si="40"/>
        <v>0</v>
      </c>
      <c r="H97" s="28">
        <f t="shared" si="41"/>
        <v>0</v>
      </c>
      <c r="I97" s="28">
        <f t="shared" si="42"/>
        <v>0</v>
      </c>
      <c r="J97" s="28">
        <f t="shared" si="43"/>
        <v>0</v>
      </c>
    </row>
    <row r="98" spans="1:10" ht="26.4">
      <c r="A98" s="25" t="s">
        <v>613</v>
      </c>
      <c r="B98" s="25" t="s">
        <v>96</v>
      </c>
      <c r="C98" s="26" t="s">
        <v>66</v>
      </c>
      <c r="D98" s="27">
        <v>173.9</v>
      </c>
      <c r="E98" s="28"/>
      <c r="F98" s="28"/>
      <c r="G98" s="28">
        <f t="shared" si="40"/>
        <v>0</v>
      </c>
      <c r="H98" s="28">
        <f t="shared" si="41"/>
        <v>0</v>
      </c>
      <c r="I98" s="28">
        <f t="shared" si="42"/>
        <v>0</v>
      </c>
      <c r="J98" s="28">
        <f t="shared" si="43"/>
        <v>0</v>
      </c>
    </row>
    <row r="99" spans="1:10" ht="13.8">
      <c r="A99" s="273"/>
      <c r="B99" s="277" t="s">
        <v>488</v>
      </c>
      <c r="C99" s="278" t="s">
        <v>489</v>
      </c>
      <c r="D99" s="279"/>
      <c r="E99" s="280"/>
      <c r="F99" s="280"/>
      <c r="G99" s="280"/>
      <c r="H99" s="281">
        <f>SUBTOTAL(9,H41:H98)</f>
        <v>0</v>
      </c>
      <c r="I99" s="281">
        <f>SUBTOTAL(9,I41:I98)</f>
        <v>0</v>
      </c>
      <c r="J99" s="276"/>
    </row>
    <row r="100" spans="1:10" ht="13.8">
      <c r="A100" s="286"/>
      <c r="B100" s="282" t="s">
        <v>489</v>
      </c>
      <c r="C100" s="283" t="s">
        <v>489</v>
      </c>
      <c r="D100" s="284"/>
      <c r="E100" s="285"/>
      <c r="F100" s="285"/>
      <c r="G100" s="285"/>
      <c r="H100" s="286"/>
      <c r="I100" s="286">
        <f>SUM(H99:I99)</f>
        <v>0</v>
      </c>
      <c r="J100" s="286"/>
    </row>
    <row r="101" spans="1:10">
      <c r="A101" s="19" t="s">
        <v>614</v>
      </c>
      <c r="B101" s="19" t="s">
        <v>97</v>
      </c>
      <c r="C101" s="19"/>
      <c r="D101" s="20"/>
      <c r="E101" s="19"/>
      <c r="F101" s="19"/>
      <c r="G101" s="19"/>
      <c r="H101" s="19"/>
      <c r="I101" s="19"/>
      <c r="J101" s="21">
        <f>SUBTOTAL(9,J102:J105)</f>
        <v>0</v>
      </c>
    </row>
    <row r="102" spans="1:10" ht="39.6">
      <c r="A102" s="25" t="s">
        <v>615</v>
      </c>
      <c r="B102" s="25" t="s">
        <v>98</v>
      </c>
      <c r="C102" s="26" t="s">
        <v>16</v>
      </c>
      <c r="D102" s="27">
        <v>288.93</v>
      </c>
      <c r="E102" s="28"/>
      <c r="F102" s="28"/>
      <c r="G102" s="28">
        <f t="shared" ref="G102:G105" si="44">TRUNC(SUM(E102:F102),2)</f>
        <v>0</v>
      </c>
      <c r="H102" s="28">
        <f t="shared" ref="H102:H105" si="45">TRUNC(D102*E102,2)</f>
        <v>0</v>
      </c>
      <c r="I102" s="28">
        <f t="shared" ref="I102:I105" si="46">TRUNC(D102*F102,2)</f>
        <v>0</v>
      </c>
      <c r="J102" s="28">
        <f t="shared" ref="J102:J105" si="47">TRUNC(SUM(H102:I102),2)</f>
        <v>0</v>
      </c>
    </row>
    <row r="103" spans="1:10" ht="26.4">
      <c r="A103" s="25" t="s">
        <v>616</v>
      </c>
      <c r="B103" s="25" t="s">
        <v>99</v>
      </c>
      <c r="C103" s="26" t="s">
        <v>100</v>
      </c>
      <c r="D103" s="27">
        <v>13.52</v>
      </c>
      <c r="E103" s="28"/>
      <c r="F103" s="28"/>
      <c r="G103" s="28">
        <f t="shared" si="44"/>
        <v>0</v>
      </c>
      <c r="H103" s="28">
        <f t="shared" si="45"/>
        <v>0</v>
      </c>
      <c r="I103" s="28">
        <f t="shared" si="46"/>
        <v>0</v>
      </c>
      <c r="J103" s="28">
        <f t="shared" si="47"/>
        <v>0</v>
      </c>
    </row>
    <row r="104" spans="1:10" ht="26.4">
      <c r="A104" s="25" t="s">
        <v>617</v>
      </c>
      <c r="B104" s="25" t="s">
        <v>101</v>
      </c>
      <c r="C104" s="26" t="s">
        <v>100</v>
      </c>
      <c r="D104" s="27">
        <v>34.31</v>
      </c>
      <c r="E104" s="28"/>
      <c r="F104" s="28"/>
      <c r="G104" s="28">
        <f t="shared" si="44"/>
        <v>0</v>
      </c>
      <c r="H104" s="28">
        <f t="shared" si="45"/>
        <v>0</v>
      </c>
      <c r="I104" s="28">
        <f t="shared" si="46"/>
        <v>0</v>
      </c>
      <c r="J104" s="28">
        <f t="shared" si="47"/>
        <v>0</v>
      </c>
    </row>
    <row r="105" spans="1:10" ht="39.6">
      <c r="A105" s="25" t="s">
        <v>618</v>
      </c>
      <c r="B105" s="25" t="s">
        <v>102</v>
      </c>
      <c r="C105" s="26" t="s">
        <v>16</v>
      </c>
      <c r="D105" s="27">
        <v>3.71</v>
      </c>
      <c r="E105" s="28"/>
      <c r="F105" s="28"/>
      <c r="G105" s="28">
        <f t="shared" si="44"/>
        <v>0</v>
      </c>
      <c r="H105" s="28">
        <f t="shared" si="45"/>
        <v>0</v>
      </c>
      <c r="I105" s="28">
        <f t="shared" si="46"/>
        <v>0</v>
      </c>
      <c r="J105" s="28">
        <f t="shared" si="47"/>
        <v>0</v>
      </c>
    </row>
    <row r="106" spans="1:10" ht="13.8">
      <c r="A106" s="273"/>
      <c r="B106" s="277" t="s">
        <v>488</v>
      </c>
      <c r="C106" s="278" t="s">
        <v>489</v>
      </c>
      <c r="D106" s="279"/>
      <c r="E106" s="280"/>
      <c r="F106" s="280"/>
      <c r="G106" s="280"/>
      <c r="H106" s="281">
        <f>SUBTOTAL(9,H102:H105)</f>
        <v>0</v>
      </c>
      <c r="I106" s="281">
        <f>SUBTOTAL(9,I102:I105)</f>
        <v>0</v>
      </c>
      <c r="J106" s="276"/>
    </row>
    <row r="107" spans="1:10" ht="13.8">
      <c r="A107" s="286"/>
      <c r="B107" s="282" t="s">
        <v>489</v>
      </c>
      <c r="C107" s="283" t="s">
        <v>489</v>
      </c>
      <c r="D107" s="284"/>
      <c r="E107" s="285"/>
      <c r="F107" s="285"/>
      <c r="G107" s="285"/>
      <c r="H107" s="286"/>
      <c r="I107" s="286">
        <f>SUM(H106:I106)</f>
        <v>0</v>
      </c>
      <c r="J107" s="286"/>
    </row>
    <row r="108" spans="1:10">
      <c r="A108" s="19" t="s">
        <v>619</v>
      </c>
      <c r="B108" s="19" t="s">
        <v>103</v>
      </c>
      <c r="C108" s="19"/>
      <c r="D108" s="20"/>
      <c r="E108" s="19"/>
      <c r="F108" s="19"/>
      <c r="G108" s="19"/>
      <c r="H108" s="19"/>
      <c r="I108" s="19"/>
      <c r="J108" s="21">
        <f>SUBTOTAL(9,J109:J115)</f>
        <v>0</v>
      </c>
    </row>
    <row r="109" spans="1:10" ht="39.6">
      <c r="A109" s="25" t="s">
        <v>620</v>
      </c>
      <c r="B109" s="25" t="s">
        <v>104</v>
      </c>
      <c r="C109" s="26" t="s">
        <v>16</v>
      </c>
      <c r="D109" s="27">
        <v>15.77</v>
      </c>
      <c r="E109" s="28"/>
      <c r="F109" s="28"/>
      <c r="G109" s="28">
        <f t="shared" ref="G109:G115" si="48">TRUNC(SUM(E109:F109),2)</f>
        <v>0</v>
      </c>
      <c r="H109" s="28">
        <f t="shared" ref="H109:H115" si="49">TRUNC(D109*E109,2)</f>
        <v>0</v>
      </c>
      <c r="I109" s="28">
        <f t="shared" ref="I109:I115" si="50">TRUNC(D109*F109,2)</f>
        <v>0</v>
      </c>
      <c r="J109" s="28">
        <f t="shared" ref="J109:J115" si="51">TRUNC(SUM(H109:I109),2)</f>
        <v>0</v>
      </c>
    </row>
    <row r="110" spans="1:10" ht="52.8">
      <c r="A110" s="25" t="s">
        <v>621</v>
      </c>
      <c r="B110" s="25" t="s">
        <v>105</v>
      </c>
      <c r="C110" s="26" t="s">
        <v>16</v>
      </c>
      <c r="D110" s="27">
        <v>15.77</v>
      </c>
      <c r="E110" s="28"/>
      <c r="F110" s="28"/>
      <c r="G110" s="28">
        <f t="shared" si="48"/>
        <v>0</v>
      </c>
      <c r="H110" s="28">
        <f t="shared" si="49"/>
        <v>0</v>
      </c>
      <c r="I110" s="28">
        <f t="shared" si="50"/>
        <v>0</v>
      </c>
      <c r="J110" s="28">
        <f t="shared" si="51"/>
        <v>0</v>
      </c>
    </row>
    <row r="111" spans="1:10" ht="52.8">
      <c r="A111" s="25" t="s">
        <v>622</v>
      </c>
      <c r="B111" s="25" t="s">
        <v>106</v>
      </c>
      <c r="C111" s="26" t="s">
        <v>16</v>
      </c>
      <c r="D111" s="27">
        <v>15.77</v>
      </c>
      <c r="E111" s="28"/>
      <c r="F111" s="28"/>
      <c r="G111" s="28">
        <f t="shared" si="48"/>
        <v>0</v>
      </c>
      <c r="H111" s="28">
        <f t="shared" si="49"/>
        <v>0</v>
      </c>
      <c r="I111" s="28">
        <f t="shared" si="50"/>
        <v>0</v>
      </c>
      <c r="J111" s="28">
        <f t="shared" si="51"/>
        <v>0</v>
      </c>
    </row>
    <row r="112" spans="1:10" ht="26.4">
      <c r="A112" s="25" t="s">
        <v>623</v>
      </c>
      <c r="B112" s="25" t="s">
        <v>107</v>
      </c>
      <c r="C112" s="26" t="s">
        <v>16</v>
      </c>
      <c r="D112" s="27">
        <v>12.12</v>
      </c>
      <c r="E112" s="28"/>
      <c r="F112" s="28"/>
      <c r="G112" s="28">
        <f t="shared" si="48"/>
        <v>0</v>
      </c>
      <c r="H112" s="28">
        <f t="shared" si="49"/>
        <v>0</v>
      </c>
      <c r="I112" s="28">
        <f t="shared" si="50"/>
        <v>0</v>
      </c>
      <c r="J112" s="28">
        <f t="shared" si="51"/>
        <v>0</v>
      </c>
    </row>
    <row r="113" spans="1:10" ht="26.4">
      <c r="A113" s="25" t="s">
        <v>624</v>
      </c>
      <c r="B113" s="25" t="s">
        <v>108</v>
      </c>
      <c r="C113" s="26" t="s">
        <v>16</v>
      </c>
      <c r="D113" s="27">
        <v>43.77</v>
      </c>
      <c r="E113" s="28"/>
      <c r="F113" s="28"/>
      <c r="G113" s="28">
        <f t="shared" si="48"/>
        <v>0</v>
      </c>
      <c r="H113" s="28">
        <f t="shared" si="49"/>
        <v>0</v>
      </c>
      <c r="I113" s="28">
        <f t="shared" si="50"/>
        <v>0</v>
      </c>
      <c r="J113" s="28">
        <f t="shared" si="51"/>
        <v>0</v>
      </c>
    </row>
    <row r="114" spans="1:10" ht="26.4">
      <c r="A114" s="25" t="s">
        <v>625</v>
      </c>
      <c r="B114" s="25" t="s">
        <v>109</v>
      </c>
      <c r="C114" s="26" t="s">
        <v>16</v>
      </c>
      <c r="D114" s="27">
        <v>83.32</v>
      </c>
      <c r="E114" s="28"/>
      <c r="F114" s="28"/>
      <c r="G114" s="28">
        <f t="shared" si="48"/>
        <v>0</v>
      </c>
      <c r="H114" s="28">
        <f t="shared" si="49"/>
        <v>0</v>
      </c>
      <c r="I114" s="28">
        <f t="shared" si="50"/>
        <v>0</v>
      </c>
      <c r="J114" s="28">
        <f t="shared" si="51"/>
        <v>0</v>
      </c>
    </row>
    <row r="115" spans="1:10" ht="52.8">
      <c r="A115" s="25" t="s">
        <v>626</v>
      </c>
      <c r="B115" s="25" t="s">
        <v>110</v>
      </c>
      <c r="C115" s="26" t="s">
        <v>100</v>
      </c>
      <c r="D115" s="27">
        <v>46.73</v>
      </c>
      <c r="E115" s="28"/>
      <c r="F115" s="28"/>
      <c r="G115" s="28">
        <f t="shared" si="48"/>
        <v>0</v>
      </c>
      <c r="H115" s="28">
        <f t="shared" si="49"/>
        <v>0</v>
      </c>
      <c r="I115" s="28">
        <f t="shared" si="50"/>
        <v>0</v>
      </c>
      <c r="J115" s="28">
        <f t="shared" si="51"/>
        <v>0</v>
      </c>
    </row>
    <row r="116" spans="1:10" ht="13.8">
      <c r="A116" s="273"/>
      <c r="B116" s="277" t="s">
        <v>488</v>
      </c>
      <c r="C116" s="278" t="s">
        <v>489</v>
      </c>
      <c r="D116" s="279"/>
      <c r="E116" s="280"/>
      <c r="F116" s="280"/>
      <c r="G116" s="280"/>
      <c r="H116" s="281">
        <f>SUBTOTAL(9,H109:H115)</f>
        <v>0</v>
      </c>
      <c r="I116" s="281">
        <f>SUBTOTAL(9,I109:I115)</f>
        <v>0</v>
      </c>
      <c r="J116" s="276"/>
    </row>
    <row r="117" spans="1:10" ht="13.8">
      <c r="A117" s="286"/>
      <c r="B117" s="282" t="s">
        <v>489</v>
      </c>
      <c r="C117" s="283" t="s">
        <v>489</v>
      </c>
      <c r="D117" s="284"/>
      <c r="E117" s="285"/>
      <c r="F117" s="285"/>
      <c r="G117" s="285"/>
      <c r="H117" s="286"/>
      <c r="I117" s="286">
        <f>SUM(H116:I116)</f>
        <v>0</v>
      </c>
      <c r="J117" s="286"/>
    </row>
    <row r="118" spans="1:10">
      <c r="A118" s="19" t="s">
        <v>627</v>
      </c>
      <c r="B118" s="19" t="s">
        <v>111</v>
      </c>
      <c r="C118" s="19"/>
      <c r="D118" s="20"/>
      <c r="E118" s="19"/>
      <c r="F118" s="19"/>
      <c r="G118" s="19"/>
      <c r="H118" s="19"/>
      <c r="I118" s="19"/>
      <c r="J118" s="21">
        <f>SUBTOTAL(9,J119:J135)</f>
        <v>0</v>
      </c>
    </row>
    <row r="119" spans="1:10">
      <c r="A119" s="287" t="s">
        <v>628</v>
      </c>
      <c r="B119" s="287" t="s">
        <v>112</v>
      </c>
      <c r="C119" s="287"/>
      <c r="D119" s="288"/>
      <c r="E119" s="287"/>
      <c r="F119" s="287"/>
      <c r="G119" s="287"/>
      <c r="H119" s="287"/>
      <c r="I119" s="287"/>
      <c r="J119" s="289">
        <f>SUBTOTAL(9,J120:J124)</f>
        <v>0</v>
      </c>
    </row>
    <row r="120" spans="1:10" ht="39.6">
      <c r="A120" s="25" t="s">
        <v>629</v>
      </c>
      <c r="B120" s="25" t="s">
        <v>113</v>
      </c>
      <c r="C120" s="26" t="s">
        <v>16</v>
      </c>
      <c r="D120" s="27">
        <v>362.71</v>
      </c>
      <c r="E120" s="28"/>
      <c r="F120" s="28"/>
      <c r="G120" s="28">
        <f t="shared" ref="G120:G124" si="52">TRUNC(SUM(E120:F120),2)</f>
        <v>0</v>
      </c>
      <c r="H120" s="28">
        <f t="shared" ref="H120:H124" si="53">TRUNC(D120*E120,2)</f>
        <v>0</v>
      </c>
      <c r="I120" s="28">
        <f t="shared" ref="I120:I124" si="54">TRUNC(D120*F120,2)</f>
        <v>0</v>
      </c>
      <c r="J120" s="28">
        <f t="shared" ref="J120:J124" si="55">TRUNC(SUM(H120:I120),2)</f>
        <v>0</v>
      </c>
    </row>
    <row r="121" spans="1:10" ht="39.6">
      <c r="A121" s="25" t="s">
        <v>630</v>
      </c>
      <c r="B121" s="25" t="s">
        <v>114</v>
      </c>
      <c r="C121" s="26" t="s">
        <v>16</v>
      </c>
      <c r="D121" s="27">
        <v>243.06</v>
      </c>
      <c r="E121" s="28"/>
      <c r="F121" s="28"/>
      <c r="G121" s="28">
        <f t="shared" si="52"/>
        <v>0</v>
      </c>
      <c r="H121" s="28">
        <f t="shared" si="53"/>
        <v>0</v>
      </c>
      <c r="I121" s="28">
        <f t="shared" si="54"/>
        <v>0</v>
      </c>
      <c r="J121" s="28">
        <f t="shared" si="55"/>
        <v>0</v>
      </c>
    </row>
    <row r="122" spans="1:10" ht="39.6">
      <c r="A122" s="25" t="s">
        <v>631</v>
      </c>
      <c r="B122" s="25" t="s">
        <v>115</v>
      </c>
      <c r="C122" s="26" t="s">
        <v>16</v>
      </c>
      <c r="D122" s="27">
        <v>249.88</v>
      </c>
      <c r="E122" s="28"/>
      <c r="F122" s="28"/>
      <c r="G122" s="28">
        <f t="shared" si="52"/>
        <v>0</v>
      </c>
      <c r="H122" s="28">
        <f t="shared" si="53"/>
        <v>0</v>
      </c>
      <c r="I122" s="28">
        <f t="shared" si="54"/>
        <v>0</v>
      </c>
      <c r="J122" s="28">
        <f t="shared" si="55"/>
        <v>0</v>
      </c>
    </row>
    <row r="123" spans="1:10" ht="52.8">
      <c r="A123" s="25" t="s">
        <v>632</v>
      </c>
      <c r="B123" s="25" t="s">
        <v>116</v>
      </c>
      <c r="C123" s="26" t="s">
        <v>16</v>
      </c>
      <c r="D123" s="27">
        <v>243.06</v>
      </c>
      <c r="E123" s="28"/>
      <c r="F123" s="28"/>
      <c r="G123" s="28">
        <f t="shared" si="52"/>
        <v>0</v>
      </c>
      <c r="H123" s="28">
        <f t="shared" si="53"/>
        <v>0</v>
      </c>
      <c r="I123" s="28">
        <f t="shared" si="54"/>
        <v>0</v>
      </c>
      <c r="J123" s="28">
        <f t="shared" si="55"/>
        <v>0</v>
      </c>
    </row>
    <row r="124" spans="1:10" ht="39.6">
      <c r="A124" s="25" t="s">
        <v>633</v>
      </c>
      <c r="B124" s="25" t="s">
        <v>117</v>
      </c>
      <c r="C124" s="26" t="s">
        <v>16</v>
      </c>
      <c r="D124" s="27">
        <v>112.83</v>
      </c>
      <c r="E124" s="28"/>
      <c r="F124" s="28"/>
      <c r="G124" s="28">
        <f t="shared" si="52"/>
        <v>0</v>
      </c>
      <c r="H124" s="28">
        <f t="shared" si="53"/>
        <v>0</v>
      </c>
      <c r="I124" s="28">
        <f t="shared" si="54"/>
        <v>0</v>
      </c>
      <c r="J124" s="28">
        <f t="shared" si="55"/>
        <v>0</v>
      </c>
    </row>
    <row r="125" spans="1:10">
      <c r="A125" s="287" t="s">
        <v>639</v>
      </c>
      <c r="B125" s="287" t="s">
        <v>118</v>
      </c>
      <c r="C125" s="287"/>
      <c r="D125" s="288"/>
      <c r="E125" s="287"/>
      <c r="F125" s="287"/>
      <c r="G125" s="287"/>
      <c r="H125" s="287"/>
      <c r="I125" s="287"/>
      <c r="J125" s="289">
        <f>SUBTOTAL(9,J126:J130)</f>
        <v>0</v>
      </c>
    </row>
    <row r="126" spans="1:10" ht="39.6">
      <c r="A126" s="25" t="s">
        <v>640</v>
      </c>
      <c r="B126" s="25" t="s">
        <v>119</v>
      </c>
      <c r="C126" s="26" t="s">
        <v>16</v>
      </c>
      <c r="D126" s="27">
        <v>18.52</v>
      </c>
      <c r="E126" s="28"/>
      <c r="F126" s="28"/>
      <c r="G126" s="28">
        <f t="shared" ref="G126:G130" si="56">TRUNC(SUM(E126:F126),2)</f>
        <v>0</v>
      </c>
      <c r="H126" s="28">
        <f t="shared" ref="H126:H130" si="57">TRUNC(D126*E126,2)</f>
        <v>0</v>
      </c>
      <c r="I126" s="28">
        <f t="shared" ref="I126:I130" si="58">TRUNC(D126*F126,2)</f>
        <v>0</v>
      </c>
      <c r="J126" s="28">
        <f t="shared" ref="J126:J130" si="59">TRUNC(SUM(H126:I126),2)</f>
        <v>0</v>
      </c>
    </row>
    <row r="127" spans="1:10" ht="39.6">
      <c r="A127" s="25" t="s">
        <v>641</v>
      </c>
      <c r="B127" s="25" t="s">
        <v>120</v>
      </c>
      <c r="C127" s="26" t="s">
        <v>16</v>
      </c>
      <c r="D127" s="27">
        <v>66.36</v>
      </c>
      <c r="E127" s="28"/>
      <c r="F127" s="28"/>
      <c r="G127" s="28">
        <f t="shared" si="56"/>
        <v>0</v>
      </c>
      <c r="H127" s="28">
        <f t="shared" si="57"/>
        <v>0</v>
      </c>
      <c r="I127" s="28">
        <f t="shared" si="58"/>
        <v>0</v>
      </c>
      <c r="J127" s="28">
        <f t="shared" si="59"/>
        <v>0</v>
      </c>
    </row>
    <row r="128" spans="1:10" ht="39.6">
      <c r="A128" s="25" t="s">
        <v>642</v>
      </c>
      <c r="B128" s="25" t="s">
        <v>121</v>
      </c>
      <c r="C128" s="26" t="s">
        <v>16</v>
      </c>
      <c r="D128" s="27">
        <v>21.25</v>
      </c>
      <c r="E128" s="28"/>
      <c r="F128" s="28"/>
      <c r="G128" s="28">
        <f t="shared" si="56"/>
        <v>0</v>
      </c>
      <c r="H128" s="28">
        <f t="shared" si="57"/>
        <v>0</v>
      </c>
      <c r="I128" s="28">
        <f t="shared" si="58"/>
        <v>0</v>
      </c>
      <c r="J128" s="28">
        <f t="shared" si="59"/>
        <v>0</v>
      </c>
    </row>
    <row r="129" spans="1:10" ht="39.6">
      <c r="A129" s="25" t="s">
        <v>643</v>
      </c>
      <c r="B129" s="25" t="s">
        <v>122</v>
      </c>
      <c r="C129" s="26" t="s">
        <v>16</v>
      </c>
      <c r="D129" s="27">
        <v>6.7</v>
      </c>
      <c r="E129" s="28"/>
      <c r="F129" s="28"/>
      <c r="G129" s="28">
        <f t="shared" ref="G129" si="60">TRUNC(SUM(E129:F129),2)</f>
        <v>0</v>
      </c>
      <c r="H129" s="28">
        <f t="shared" ref="H129" si="61">TRUNC(D129*E129,2)</f>
        <v>0</v>
      </c>
      <c r="I129" s="28">
        <f t="shared" ref="I129" si="62">TRUNC(D129*F129,2)</f>
        <v>0</v>
      </c>
      <c r="J129" s="28">
        <f t="shared" ref="J129" si="63">TRUNC(SUM(H129:I129),2)</f>
        <v>0</v>
      </c>
    </row>
    <row r="130" spans="1:10" ht="39.6">
      <c r="A130" s="25" t="s">
        <v>644</v>
      </c>
      <c r="B130" s="25" t="s">
        <v>527</v>
      </c>
      <c r="C130" s="26" t="s">
        <v>16</v>
      </c>
      <c r="D130" s="27">
        <v>0.39</v>
      </c>
      <c r="E130" s="28"/>
      <c r="F130" s="28"/>
      <c r="G130" s="28">
        <f t="shared" si="56"/>
        <v>0</v>
      </c>
      <c r="H130" s="28">
        <f t="shared" si="57"/>
        <v>0</v>
      </c>
      <c r="I130" s="28">
        <f t="shared" si="58"/>
        <v>0</v>
      </c>
      <c r="J130" s="28">
        <f t="shared" si="59"/>
        <v>0</v>
      </c>
    </row>
    <row r="131" spans="1:10">
      <c r="A131" s="287" t="s">
        <v>645</v>
      </c>
      <c r="B131" s="287" t="s">
        <v>123</v>
      </c>
      <c r="C131" s="287"/>
      <c r="D131" s="288"/>
      <c r="E131" s="287"/>
      <c r="F131" s="287"/>
      <c r="G131" s="287"/>
      <c r="H131" s="287"/>
      <c r="I131" s="287"/>
      <c r="J131" s="289">
        <f>SUBTOTAL(9,J132:J135)</f>
        <v>0</v>
      </c>
    </row>
    <row r="132" spans="1:10" ht="26.4">
      <c r="A132" s="25" t="s">
        <v>646</v>
      </c>
      <c r="B132" s="25" t="s">
        <v>124</v>
      </c>
      <c r="C132" s="26" t="s">
        <v>16</v>
      </c>
      <c r="D132" s="27">
        <v>2.87</v>
      </c>
      <c r="E132" s="28"/>
      <c r="F132" s="28"/>
      <c r="G132" s="28">
        <f t="shared" ref="G132:G135" si="64">TRUNC(SUM(E132:F132),2)</f>
        <v>0</v>
      </c>
      <c r="H132" s="28">
        <f t="shared" ref="H132:H135" si="65">TRUNC(D132*E132,2)</f>
        <v>0</v>
      </c>
      <c r="I132" s="28">
        <f t="shared" ref="I132:I135" si="66">TRUNC(D132*F132,2)</f>
        <v>0</v>
      </c>
      <c r="J132" s="28">
        <f t="shared" ref="J132:J135" si="67">TRUNC(SUM(H132:I132),2)</f>
        <v>0</v>
      </c>
    </row>
    <row r="133" spans="1:10" ht="26.4">
      <c r="A133" s="25" t="s">
        <v>647</v>
      </c>
      <c r="B133" s="25" t="s">
        <v>125</v>
      </c>
      <c r="C133" s="26" t="s">
        <v>16</v>
      </c>
      <c r="D133" s="27">
        <v>4.88</v>
      </c>
      <c r="E133" s="28"/>
      <c r="F133" s="28"/>
      <c r="G133" s="28">
        <f t="shared" si="64"/>
        <v>0</v>
      </c>
      <c r="H133" s="28">
        <f t="shared" si="65"/>
        <v>0</v>
      </c>
      <c r="I133" s="28">
        <f t="shared" si="66"/>
        <v>0</v>
      </c>
      <c r="J133" s="28">
        <f t="shared" si="67"/>
        <v>0</v>
      </c>
    </row>
    <row r="134" spans="1:10" ht="26.4">
      <c r="A134" s="25" t="s">
        <v>648</v>
      </c>
      <c r="B134" s="25" t="s">
        <v>126</v>
      </c>
      <c r="C134" s="26" t="s">
        <v>16</v>
      </c>
      <c r="D134" s="27">
        <v>28.79</v>
      </c>
      <c r="E134" s="28"/>
      <c r="F134" s="28"/>
      <c r="G134" s="28">
        <f t="shared" si="64"/>
        <v>0</v>
      </c>
      <c r="H134" s="28">
        <f t="shared" si="65"/>
        <v>0</v>
      </c>
      <c r="I134" s="28">
        <f t="shared" si="66"/>
        <v>0</v>
      </c>
      <c r="J134" s="28">
        <f t="shared" si="67"/>
        <v>0</v>
      </c>
    </row>
    <row r="135" spans="1:10" ht="39.6">
      <c r="A135" s="25" t="s">
        <v>649</v>
      </c>
      <c r="B135" s="25" t="s">
        <v>127</v>
      </c>
      <c r="C135" s="26" t="s">
        <v>16</v>
      </c>
      <c r="D135" s="27">
        <v>67.349999999999994</v>
      </c>
      <c r="E135" s="28"/>
      <c r="F135" s="28"/>
      <c r="G135" s="28">
        <f t="shared" si="64"/>
        <v>0</v>
      </c>
      <c r="H135" s="28">
        <f t="shared" si="65"/>
        <v>0</v>
      </c>
      <c r="I135" s="28">
        <f t="shared" si="66"/>
        <v>0</v>
      </c>
      <c r="J135" s="28">
        <f t="shared" si="67"/>
        <v>0</v>
      </c>
    </row>
    <row r="136" spans="1:10" ht="13.8">
      <c r="A136" s="273"/>
      <c r="B136" s="277" t="s">
        <v>488</v>
      </c>
      <c r="C136" s="278" t="s">
        <v>489</v>
      </c>
      <c r="D136" s="279"/>
      <c r="E136" s="280"/>
      <c r="F136" s="280"/>
      <c r="G136" s="280"/>
      <c r="H136" s="281">
        <f>SUBTOTAL(9,H120:H135)</f>
        <v>0</v>
      </c>
      <c r="I136" s="281">
        <f>SUBTOTAL(9,I120:I135)</f>
        <v>0</v>
      </c>
      <c r="J136" s="276"/>
    </row>
    <row r="137" spans="1:10" ht="13.8">
      <c r="A137" s="286"/>
      <c r="B137" s="282" t="s">
        <v>489</v>
      </c>
      <c r="C137" s="283" t="s">
        <v>489</v>
      </c>
      <c r="D137" s="284"/>
      <c r="E137" s="285"/>
      <c r="F137" s="285"/>
      <c r="G137" s="285"/>
      <c r="H137" s="286"/>
      <c r="I137" s="286">
        <f>SUM(H136:I136)</f>
        <v>0</v>
      </c>
      <c r="J137" s="286"/>
    </row>
    <row r="138" spans="1:10">
      <c r="A138" s="19" t="s">
        <v>634</v>
      </c>
      <c r="B138" s="19" t="s">
        <v>128</v>
      </c>
      <c r="C138" s="19"/>
      <c r="D138" s="20"/>
      <c r="E138" s="19"/>
      <c r="F138" s="19"/>
      <c r="G138" s="19"/>
      <c r="H138" s="19"/>
      <c r="I138" s="19"/>
      <c r="J138" s="21">
        <f>SUBTOTAL(9,J139:J151)</f>
        <v>0</v>
      </c>
    </row>
    <row r="139" spans="1:10">
      <c r="A139" s="287" t="s">
        <v>635</v>
      </c>
      <c r="B139" s="287" t="s">
        <v>129</v>
      </c>
      <c r="C139" s="287"/>
      <c r="D139" s="288"/>
      <c r="E139" s="287"/>
      <c r="F139" s="287"/>
      <c r="G139" s="287"/>
      <c r="H139" s="287"/>
      <c r="I139" s="287"/>
      <c r="J139" s="289">
        <f>SUBTOTAL(9,J140:J146)</f>
        <v>0</v>
      </c>
    </row>
    <row r="140" spans="1:10" ht="39.6">
      <c r="A140" s="25" t="s">
        <v>650</v>
      </c>
      <c r="B140" s="25" t="s">
        <v>56</v>
      </c>
      <c r="C140" s="26" t="s">
        <v>16</v>
      </c>
      <c r="D140" s="27">
        <v>70.11</v>
      </c>
      <c r="E140" s="28"/>
      <c r="F140" s="28"/>
      <c r="G140" s="28">
        <f t="shared" ref="G140:G146" si="68">TRUNC(SUM(E140:F140),2)</f>
        <v>0</v>
      </c>
      <c r="H140" s="28">
        <f t="shared" ref="H140:H146" si="69">TRUNC(D140*E140,2)</f>
        <v>0</v>
      </c>
      <c r="I140" s="28">
        <f t="shared" ref="I140:I146" si="70">TRUNC(D140*F140,2)</f>
        <v>0</v>
      </c>
      <c r="J140" s="28">
        <f t="shared" ref="J140:J146" si="71">TRUNC(SUM(H140:I140),2)</f>
        <v>0</v>
      </c>
    </row>
    <row r="141" spans="1:10" ht="26.4">
      <c r="A141" s="25" t="s">
        <v>651</v>
      </c>
      <c r="B141" s="25" t="s">
        <v>130</v>
      </c>
      <c r="C141" s="26" t="s">
        <v>16</v>
      </c>
      <c r="D141" s="27">
        <v>70.11</v>
      </c>
      <c r="E141" s="28"/>
      <c r="F141" s="28"/>
      <c r="G141" s="28">
        <f t="shared" si="68"/>
        <v>0</v>
      </c>
      <c r="H141" s="28">
        <f t="shared" si="69"/>
        <v>0</v>
      </c>
      <c r="I141" s="28">
        <f t="shared" si="70"/>
        <v>0</v>
      </c>
      <c r="J141" s="28">
        <f t="shared" si="71"/>
        <v>0</v>
      </c>
    </row>
    <row r="142" spans="1:10" ht="26.4">
      <c r="A142" s="25" t="s">
        <v>652</v>
      </c>
      <c r="B142" s="25" t="s">
        <v>131</v>
      </c>
      <c r="C142" s="26" t="s">
        <v>54</v>
      </c>
      <c r="D142" s="27">
        <v>3.56</v>
      </c>
      <c r="E142" s="28"/>
      <c r="F142" s="28"/>
      <c r="G142" s="28">
        <f t="shared" si="68"/>
        <v>0</v>
      </c>
      <c r="H142" s="28">
        <f t="shared" si="69"/>
        <v>0</v>
      </c>
      <c r="I142" s="28">
        <f t="shared" si="70"/>
        <v>0</v>
      </c>
      <c r="J142" s="28">
        <f t="shared" si="71"/>
        <v>0</v>
      </c>
    </row>
    <row r="143" spans="1:10" ht="39.6">
      <c r="A143" s="25" t="s">
        <v>653</v>
      </c>
      <c r="B143" s="25" t="s">
        <v>132</v>
      </c>
      <c r="C143" s="26" t="s">
        <v>16</v>
      </c>
      <c r="D143" s="27">
        <v>70.11</v>
      </c>
      <c r="E143" s="28"/>
      <c r="F143" s="28"/>
      <c r="G143" s="28">
        <f t="shared" si="68"/>
        <v>0</v>
      </c>
      <c r="H143" s="28">
        <f t="shared" si="69"/>
        <v>0</v>
      </c>
      <c r="I143" s="28">
        <f t="shared" si="70"/>
        <v>0</v>
      </c>
      <c r="J143" s="28">
        <f t="shared" si="71"/>
        <v>0</v>
      </c>
    </row>
    <row r="144" spans="1:10" ht="52.8">
      <c r="A144" s="25" t="s">
        <v>654</v>
      </c>
      <c r="B144" s="25" t="s">
        <v>133</v>
      </c>
      <c r="C144" s="26" t="s">
        <v>16</v>
      </c>
      <c r="D144" s="27">
        <v>81.59</v>
      </c>
      <c r="E144" s="28"/>
      <c r="F144" s="28"/>
      <c r="G144" s="28">
        <f t="shared" si="68"/>
        <v>0</v>
      </c>
      <c r="H144" s="28">
        <f t="shared" si="69"/>
        <v>0</v>
      </c>
      <c r="I144" s="28">
        <f t="shared" si="70"/>
        <v>0</v>
      </c>
      <c r="J144" s="28">
        <f t="shared" si="71"/>
        <v>0</v>
      </c>
    </row>
    <row r="145" spans="1:10" ht="52.8">
      <c r="A145" s="25" t="s">
        <v>655</v>
      </c>
      <c r="B145" s="25" t="s">
        <v>134</v>
      </c>
      <c r="C145" s="26" t="s">
        <v>16</v>
      </c>
      <c r="D145" s="27">
        <v>103.91</v>
      </c>
      <c r="E145" s="28"/>
      <c r="F145" s="28"/>
      <c r="G145" s="28">
        <f t="shared" si="68"/>
        <v>0</v>
      </c>
      <c r="H145" s="28">
        <f t="shared" si="69"/>
        <v>0</v>
      </c>
      <c r="I145" s="28">
        <f t="shared" si="70"/>
        <v>0</v>
      </c>
      <c r="J145" s="28">
        <f t="shared" si="71"/>
        <v>0</v>
      </c>
    </row>
    <row r="146" spans="1:10" ht="26.4">
      <c r="A146" s="25" t="s">
        <v>656</v>
      </c>
      <c r="B146" s="25" t="s">
        <v>135</v>
      </c>
      <c r="C146" s="26" t="s">
        <v>16</v>
      </c>
      <c r="D146" s="27">
        <v>46.34</v>
      </c>
      <c r="E146" s="28"/>
      <c r="F146" s="28"/>
      <c r="G146" s="28">
        <f t="shared" si="68"/>
        <v>0</v>
      </c>
      <c r="H146" s="28">
        <f t="shared" si="69"/>
        <v>0</v>
      </c>
      <c r="I146" s="28">
        <f t="shared" si="70"/>
        <v>0</v>
      </c>
      <c r="J146" s="28">
        <f t="shared" si="71"/>
        <v>0</v>
      </c>
    </row>
    <row r="147" spans="1:10">
      <c r="A147" s="287" t="s">
        <v>636</v>
      </c>
      <c r="B147" s="287" t="s">
        <v>136</v>
      </c>
      <c r="C147" s="287"/>
      <c r="D147" s="288"/>
      <c r="E147" s="287"/>
      <c r="F147" s="287"/>
      <c r="G147" s="287"/>
      <c r="H147" s="287"/>
      <c r="I147" s="287"/>
      <c r="J147" s="289">
        <f>SUBTOTAL(9,J148:J151)</f>
        <v>0</v>
      </c>
    </row>
    <row r="148" spans="1:10" ht="39.6">
      <c r="A148" s="25" t="s">
        <v>657</v>
      </c>
      <c r="B148" s="25" t="s">
        <v>137</v>
      </c>
      <c r="C148" s="26" t="s">
        <v>16</v>
      </c>
      <c r="D148" s="27">
        <v>56.91</v>
      </c>
      <c r="E148" s="28"/>
      <c r="F148" s="28"/>
      <c r="G148" s="28">
        <f t="shared" ref="G148:G151" si="72">TRUNC(SUM(E148:F148),2)</f>
        <v>0</v>
      </c>
      <c r="H148" s="28">
        <f t="shared" ref="H148:H151" si="73">TRUNC(D148*E148,2)</f>
        <v>0</v>
      </c>
      <c r="I148" s="28">
        <f t="shared" ref="I148:I151" si="74">TRUNC(D148*F148,2)</f>
        <v>0</v>
      </c>
      <c r="J148" s="28">
        <f t="shared" ref="J148:J151" si="75">TRUNC(SUM(H148:I148),2)</f>
        <v>0</v>
      </c>
    </row>
    <row r="149" spans="1:10" ht="39.6">
      <c r="A149" s="25" t="s">
        <v>658</v>
      </c>
      <c r="B149" s="25" t="s">
        <v>138</v>
      </c>
      <c r="C149" s="26" t="s">
        <v>16</v>
      </c>
      <c r="D149" s="27">
        <v>77.819999999999993</v>
      </c>
      <c r="E149" s="28"/>
      <c r="F149" s="28"/>
      <c r="G149" s="28">
        <f t="shared" si="72"/>
        <v>0</v>
      </c>
      <c r="H149" s="28">
        <f t="shared" si="73"/>
        <v>0</v>
      </c>
      <c r="I149" s="28">
        <f t="shared" si="74"/>
        <v>0</v>
      </c>
      <c r="J149" s="28">
        <f t="shared" si="75"/>
        <v>0</v>
      </c>
    </row>
    <row r="150" spans="1:10" ht="26.4">
      <c r="A150" s="25" t="s">
        <v>659</v>
      </c>
      <c r="B150" s="25" t="s">
        <v>139</v>
      </c>
      <c r="C150" s="26" t="s">
        <v>16</v>
      </c>
      <c r="D150" s="27">
        <v>46.34</v>
      </c>
      <c r="E150" s="28"/>
      <c r="F150" s="28"/>
      <c r="G150" s="28">
        <f t="shared" si="72"/>
        <v>0</v>
      </c>
      <c r="H150" s="28">
        <f t="shared" si="73"/>
        <v>0</v>
      </c>
      <c r="I150" s="28">
        <f t="shared" si="74"/>
        <v>0</v>
      </c>
      <c r="J150" s="28">
        <f t="shared" si="75"/>
        <v>0</v>
      </c>
    </row>
    <row r="151" spans="1:10" ht="39.6">
      <c r="A151" s="25" t="s">
        <v>660</v>
      </c>
      <c r="B151" s="25" t="s">
        <v>140</v>
      </c>
      <c r="C151" s="26" t="s">
        <v>16</v>
      </c>
      <c r="D151" s="27">
        <v>1.71</v>
      </c>
      <c r="E151" s="28"/>
      <c r="F151" s="28"/>
      <c r="G151" s="28">
        <f t="shared" si="72"/>
        <v>0</v>
      </c>
      <c r="H151" s="28">
        <f t="shared" si="73"/>
        <v>0</v>
      </c>
      <c r="I151" s="28">
        <f t="shared" si="74"/>
        <v>0</v>
      </c>
      <c r="J151" s="28">
        <f t="shared" si="75"/>
        <v>0</v>
      </c>
    </row>
    <row r="152" spans="1:10" ht="13.8">
      <c r="A152" s="273"/>
      <c r="B152" s="277" t="s">
        <v>488</v>
      </c>
      <c r="C152" s="278" t="s">
        <v>489</v>
      </c>
      <c r="D152" s="279"/>
      <c r="E152" s="280"/>
      <c r="F152" s="280"/>
      <c r="G152" s="280"/>
      <c r="H152" s="281">
        <f>SUBTOTAL(9,H140:H151)</f>
        <v>0</v>
      </c>
      <c r="I152" s="281">
        <f>SUBTOTAL(9,I140:I151)</f>
        <v>0</v>
      </c>
      <c r="J152" s="276"/>
    </row>
    <row r="153" spans="1:10" ht="13.8">
      <c r="A153" s="286"/>
      <c r="B153" s="282" t="s">
        <v>489</v>
      </c>
      <c r="C153" s="283" t="s">
        <v>489</v>
      </c>
      <c r="D153" s="284"/>
      <c r="E153" s="285"/>
      <c r="F153" s="285"/>
      <c r="G153" s="285"/>
      <c r="H153" s="286"/>
      <c r="I153" s="286">
        <f>SUM(H152:I152)</f>
        <v>0</v>
      </c>
      <c r="J153" s="286"/>
    </row>
    <row r="154" spans="1:10">
      <c r="A154" s="19" t="s">
        <v>637</v>
      </c>
      <c r="B154" s="19" t="s">
        <v>141</v>
      </c>
      <c r="C154" s="19"/>
      <c r="D154" s="20"/>
      <c r="E154" s="19"/>
      <c r="F154" s="19"/>
      <c r="G154" s="19"/>
      <c r="H154" s="19"/>
      <c r="I154" s="19"/>
      <c r="J154" s="21">
        <f>SUBTOTAL(9,J155:J164)</f>
        <v>0</v>
      </c>
    </row>
    <row r="155" spans="1:10">
      <c r="A155" s="287" t="s">
        <v>638</v>
      </c>
      <c r="B155" s="287" t="s">
        <v>142</v>
      </c>
      <c r="C155" s="287"/>
      <c r="D155" s="288"/>
      <c r="E155" s="287"/>
      <c r="F155" s="287"/>
      <c r="G155" s="287"/>
      <c r="H155" s="287"/>
      <c r="I155" s="287"/>
      <c r="J155" s="289">
        <f>SUBTOTAL(9,J156:J161)</f>
        <v>0</v>
      </c>
    </row>
    <row r="156" spans="1:10" ht="26.4">
      <c r="A156" s="25" t="s">
        <v>661</v>
      </c>
      <c r="B156" s="25" t="s">
        <v>143</v>
      </c>
      <c r="C156" s="26" t="s">
        <v>16</v>
      </c>
      <c r="D156" s="27">
        <v>45.92</v>
      </c>
      <c r="E156" s="28"/>
      <c r="F156" s="28"/>
      <c r="G156" s="28">
        <f t="shared" ref="G156:G161" si="76">TRUNC(SUM(E156:F156),2)</f>
        <v>0</v>
      </c>
      <c r="H156" s="28">
        <f t="shared" ref="H156:H161" si="77">TRUNC(D156*E156,2)</f>
        <v>0</v>
      </c>
      <c r="I156" s="28">
        <f t="shared" ref="I156:I161" si="78">TRUNC(D156*F156,2)</f>
        <v>0</v>
      </c>
      <c r="J156" s="28">
        <f t="shared" ref="J156:J161" si="79">TRUNC(SUM(H156:I156),2)</f>
        <v>0</v>
      </c>
    </row>
    <row r="157" spans="1:10" ht="26.4">
      <c r="A157" s="25" t="s">
        <v>662</v>
      </c>
      <c r="B157" s="25" t="s">
        <v>144</v>
      </c>
      <c r="C157" s="26" t="s">
        <v>16</v>
      </c>
      <c r="D157" s="27">
        <v>15.27</v>
      </c>
      <c r="E157" s="28"/>
      <c r="F157" s="28"/>
      <c r="G157" s="28">
        <f t="shared" si="76"/>
        <v>0</v>
      </c>
      <c r="H157" s="28">
        <f t="shared" si="77"/>
        <v>0</v>
      </c>
      <c r="I157" s="28">
        <f t="shared" si="78"/>
        <v>0</v>
      </c>
      <c r="J157" s="28">
        <f t="shared" si="79"/>
        <v>0</v>
      </c>
    </row>
    <row r="158" spans="1:10" ht="26.4">
      <c r="A158" s="25" t="s">
        <v>663</v>
      </c>
      <c r="B158" s="25" t="s">
        <v>145</v>
      </c>
      <c r="C158" s="26" t="s">
        <v>16</v>
      </c>
      <c r="D158" s="27">
        <v>82.34</v>
      </c>
      <c r="E158" s="28"/>
      <c r="F158" s="28"/>
      <c r="G158" s="28">
        <f t="shared" si="76"/>
        <v>0</v>
      </c>
      <c r="H158" s="28">
        <f t="shared" si="77"/>
        <v>0</v>
      </c>
      <c r="I158" s="28">
        <f t="shared" si="78"/>
        <v>0</v>
      </c>
      <c r="J158" s="28">
        <f t="shared" si="79"/>
        <v>0</v>
      </c>
    </row>
    <row r="159" spans="1:10" ht="39.6">
      <c r="A159" s="25" t="s">
        <v>664</v>
      </c>
      <c r="B159" s="25" t="s">
        <v>140</v>
      </c>
      <c r="C159" s="26" t="s">
        <v>16</v>
      </c>
      <c r="D159" s="27">
        <v>1.71</v>
      </c>
      <c r="E159" s="28"/>
      <c r="F159" s="28"/>
      <c r="G159" s="28">
        <f t="shared" si="76"/>
        <v>0</v>
      </c>
      <c r="H159" s="28">
        <f t="shared" si="77"/>
        <v>0</v>
      </c>
      <c r="I159" s="28">
        <f t="shared" si="78"/>
        <v>0</v>
      </c>
      <c r="J159" s="28">
        <f t="shared" si="79"/>
        <v>0</v>
      </c>
    </row>
    <row r="160" spans="1:10" ht="26.4">
      <c r="A160" s="25" t="s">
        <v>665</v>
      </c>
      <c r="B160" s="25" t="s">
        <v>146</v>
      </c>
      <c r="C160" s="26" t="s">
        <v>100</v>
      </c>
      <c r="D160" s="27">
        <v>39.76</v>
      </c>
      <c r="E160" s="28"/>
      <c r="F160" s="28"/>
      <c r="G160" s="28">
        <f t="shared" si="76"/>
        <v>0</v>
      </c>
      <c r="H160" s="28">
        <f t="shared" si="77"/>
        <v>0</v>
      </c>
      <c r="I160" s="28">
        <f t="shared" si="78"/>
        <v>0</v>
      </c>
      <c r="J160" s="28">
        <f t="shared" si="79"/>
        <v>0</v>
      </c>
    </row>
    <row r="161" spans="1:10" ht="39.6">
      <c r="A161" s="25" t="s">
        <v>666</v>
      </c>
      <c r="B161" s="25" t="s">
        <v>147</v>
      </c>
      <c r="C161" s="26" t="s">
        <v>148</v>
      </c>
      <c r="D161" s="27">
        <v>51.74</v>
      </c>
      <c r="E161" s="28"/>
      <c r="F161" s="28"/>
      <c r="G161" s="28">
        <f t="shared" si="76"/>
        <v>0</v>
      </c>
      <c r="H161" s="28">
        <f t="shared" si="77"/>
        <v>0</v>
      </c>
      <c r="I161" s="28">
        <f t="shared" si="78"/>
        <v>0</v>
      </c>
      <c r="J161" s="28">
        <f t="shared" si="79"/>
        <v>0</v>
      </c>
    </row>
    <row r="162" spans="1:10">
      <c r="A162" s="287" t="s">
        <v>667</v>
      </c>
      <c r="B162" s="287" t="s">
        <v>149</v>
      </c>
      <c r="C162" s="287"/>
      <c r="D162" s="288"/>
      <c r="E162" s="287"/>
      <c r="F162" s="287"/>
      <c r="G162" s="287"/>
      <c r="H162" s="287"/>
      <c r="I162" s="287"/>
      <c r="J162" s="289">
        <f>SUBTOTAL(9,J163:J164)</f>
        <v>0</v>
      </c>
    </row>
    <row r="163" spans="1:10" ht="39.6">
      <c r="A163" s="25" t="s">
        <v>668</v>
      </c>
      <c r="B163" s="25" t="s">
        <v>150</v>
      </c>
      <c r="C163" s="26" t="s">
        <v>16</v>
      </c>
      <c r="D163" s="27">
        <v>8.59</v>
      </c>
      <c r="E163" s="28"/>
      <c r="F163" s="28"/>
      <c r="G163" s="28">
        <f t="shared" ref="G163:G164" si="80">TRUNC(SUM(E163:F163),2)</f>
        <v>0</v>
      </c>
      <c r="H163" s="28">
        <f t="shared" ref="H163:H164" si="81">TRUNC(D163*E163,2)</f>
        <v>0</v>
      </c>
      <c r="I163" s="28">
        <f t="shared" ref="I163:I164" si="82">TRUNC(D163*F163,2)</f>
        <v>0</v>
      </c>
      <c r="J163" s="28">
        <f t="shared" ref="J163:J164" si="83">TRUNC(SUM(H163:I163),2)</f>
        <v>0</v>
      </c>
    </row>
    <row r="164" spans="1:10" ht="39.6">
      <c r="A164" s="25" t="s">
        <v>669</v>
      </c>
      <c r="B164" s="25" t="s">
        <v>151</v>
      </c>
      <c r="C164" s="26" t="s">
        <v>16</v>
      </c>
      <c r="D164" s="27">
        <v>8.59</v>
      </c>
      <c r="E164" s="28"/>
      <c r="F164" s="28"/>
      <c r="G164" s="28">
        <f t="shared" si="80"/>
        <v>0</v>
      </c>
      <c r="H164" s="28">
        <f t="shared" si="81"/>
        <v>0</v>
      </c>
      <c r="I164" s="28">
        <f t="shared" si="82"/>
        <v>0</v>
      </c>
      <c r="J164" s="28">
        <f t="shared" si="83"/>
        <v>0</v>
      </c>
    </row>
    <row r="165" spans="1:10" ht="13.8">
      <c r="A165" s="273"/>
      <c r="B165" s="277" t="s">
        <v>488</v>
      </c>
      <c r="C165" s="278" t="s">
        <v>489</v>
      </c>
      <c r="D165" s="279"/>
      <c r="E165" s="280"/>
      <c r="F165" s="280"/>
      <c r="G165" s="280"/>
      <c r="H165" s="281">
        <f>SUBTOTAL(9,H156:H164)</f>
        <v>0</v>
      </c>
      <c r="I165" s="281">
        <f>SUBTOTAL(9,I156:I164)</f>
        <v>0</v>
      </c>
      <c r="J165" s="276"/>
    </row>
    <row r="166" spans="1:10" ht="13.8">
      <c r="A166" s="286"/>
      <c r="B166" s="282" t="s">
        <v>489</v>
      </c>
      <c r="C166" s="283" t="s">
        <v>489</v>
      </c>
      <c r="D166" s="284"/>
      <c r="E166" s="285"/>
      <c r="F166" s="285"/>
      <c r="G166" s="285"/>
      <c r="H166" s="286"/>
      <c r="I166" s="286">
        <f>SUM(H165:I165)</f>
        <v>0</v>
      </c>
      <c r="J166" s="286"/>
    </row>
    <row r="167" spans="1:10">
      <c r="A167" s="19" t="s">
        <v>670</v>
      </c>
      <c r="B167" s="19" t="s">
        <v>152</v>
      </c>
      <c r="C167" s="19"/>
      <c r="D167" s="20"/>
      <c r="E167" s="19"/>
      <c r="F167" s="19"/>
      <c r="G167" s="19"/>
      <c r="H167" s="19"/>
      <c r="I167" s="19"/>
      <c r="J167" s="21">
        <f>SUBTOTAL(9,J168:J178)</f>
        <v>0</v>
      </c>
    </row>
    <row r="168" spans="1:10">
      <c r="A168" s="287" t="s">
        <v>671</v>
      </c>
      <c r="B168" s="287" t="s">
        <v>153</v>
      </c>
      <c r="C168" s="287"/>
      <c r="D168" s="288"/>
      <c r="E168" s="287"/>
      <c r="F168" s="287"/>
      <c r="G168" s="287"/>
      <c r="H168" s="287"/>
      <c r="I168" s="287"/>
      <c r="J168" s="289">
        <f>SUBTOTAL(9,J169:J172)</f>
        <v>0</v>
      </c>
    </row>
    <row r="169" spans="1:10" ht="66">
      <c r="A169" s="25" t="s">
        <v>672</v>
      </c>
      <c r="B169" s="25" t="s">
        <v>154</v>
      </c>
      <c r="C169" s="26" t="s">
        <v>16</v>
      </c>
      <c r="D169" s="27">
        <v>162.07</v>
      </c>
      <c r="E169" s="28"/>
      <c r="F169" s="28"/>
      <c r="G169" s="28">
        <f t="shared" ref="G169:G172" si="84">TRUNC(SUM(E169:F169),2)</f>
        <v>0</v>
      </c>
      <c r="H169" s="28">
        <f t="shared" ref="H169:H172" si="85">TRUNC(D169*E169,2)</f>
        <v>0</v>
      </c>
      <c r="I169" s="28">
        <f t="shared" ref="I169:I172" si="86">TRUNC(D169*F169,2)</f>
        <v>0</v>
      </c>
      <c r="J169" s="28">
        <f t="shared" ref="J169:J172" si="87">TRUNC(SUM(H169:I169),2)</f>
        <v>0</v>
      </c>
    </row>
    <row r="170" spans="1:10" ht="39.6">
      <c r="A170" s="25" t="s">
        <v>673</v>
      </c>
      <c r="B170" s="25" t="s">
        <v>155</v>
      </c>
      <c r="C170" s="26" t="s">
        <v>16</v>
      </c>
      <c r="D170" s="27">
        <v>162.07</v>
      </c>
      <c r="E170" s="28"/>
      <c r="F170" s="28"/>
      <c r="G170" s="28">
        <f t="shared" si="84"/>
        <v>0</v>
      </c>
      <c r="H170" s="28">
        <f t="shared" si="85"/>
        <v>0</v>
      </c>
      <c r="I170" s="28">
        <f t="shared" si="86"/>
        <v>0</v>
      </c>
      <c r="J170" s="28">
        <f t="shared" si="87"/>
        <v>0</v>
      </c>
    </row>
    <row r="171" spans="1:10" ht="52.8">
      <c r="A171" s="25" t="s">
        <v>674</v>
      </c>
      <c r="B171" s="25" t="s">
        <v>156</v>
      </c>
      <c r="C171" s="26" t="s">
        <v>16</v>
      </c>
      <c r="D171" s="27">
        <v>162.07</v>
      </c>
      <c r="E171" s="28"/>
      <c r="F171" s="28"/>
      <c r="G171" s="28">
        <f t="shared" si="84"/>
        <v>0</v>
      </c>
      <c r="H171" s="28">
        <f t="shared" si="85"/>
        <v>0</v>
      </c>
      <c r="I171" s="28">
        <f t="shared" si="86"/>
        <v>0</v>
      </c>
      <c r="J171" s="28">
        <f t="shared" si="87"/>
        <v>0</v>
      </c>
    </row>
    <row r="172" spans="1:10">
      <c r="A172" s="25" t="s">
        <v>675</v>
      </c>
      <c r="B172" s="25" t="s">
        <v>157</v>
      </c>
      <c r="C172" s="26" t="s">
        <v>100</v>
      </c>
      <c r="D172" s="27">
        <v>55.1</v>
      </c>
      <c r="E172" s="28"/>
      <c r="F172" s="28"/>
      <c r="G172" s="28">
        <f t="shared" si="84"/>
        <v>0</v>
      </c>
      <c r="H172" s="28">
        <f t="shared" si="85"/>
        <v>0</v>
      </c>
      <c r="I172" s="28">
        <f t="shared" si="86"/>
        <v>0</v>
      </c>
      <c r="J172" s="28">
        <f t="shared" si="87"/>
        <v>0</v>
      </c>
    </row>
    <row r="173" spans="1:10">
      <c r="A173" s="287" t="s">
        <v>676</v>
      </c>
      <c r="B173" s="287" t="s">
        <v>158</v>
      </c>
      <c r="C173" s="287"/>
      <c r="D173" s="288"/>
      <c r="E173" s="287"/>
      <c r="F173" s="287"/>
      <c r="G173" s="287"/>
      <c r="H173" s="287"/>
      <c r="I173" s="287"/>
      <c r="J173" s="289">
        <f>SUBTOTAL(9,J174:J177)</f>
        <v>0</v>
      </c>
    </row>
    <row r="174" spans="1:10" ht="52.8">
      <c r="A174" s="25" t="s">
        <v>677</v>
      </c>
      <c r="B174" s="25" t="s">
        <v>156</v>
      </c>
      <c r="C174" s="26" t="s">
        <v>16</v>
      </c>
      <c r="D174" s="27">
        <v>37.21</v>
      </c>
      <c r="E174" s="28"/>
      <c r="F174" s="28"/>
      <c r="G174" s="28">
        <f t="shared" ref="G174:G177" si="88">TRUNC(SUM(E174:F174),2)</f>
        <v>0</v>
      </c>
      <c r="H174" s="28">
        <f t="shared" ref="H174:H177" si="89">TRUNC(D174*E174,2)</f>
        <v>0</v>
      </c>
      <c r="I174" s="28">
        <f t="shared" ref="I174:I177" si="90">TRUNC(D174*F174,2)</f>
        <v>0</v>
      </c>
      <c r="J174" s="28">
        <f t="shared" ref="J174:J177" si="91">TRUNC(SUM(H174:I174),2)</f>
        <v>0</v>
      </c>
    </row>
    <row r="175" spans="1:10" ht="26.4">
      <c r="A175" s="25" t="s">
        <v>678</v>
      </c>
      <c r="B175" s="25" t="s">
        <v>159</v>
      </c>
      <c r="C175" s="26" t="s">
        <v>100</v>
      </c>
      <c r="D175" s="27">
        <v>10.37</v>
      </c>
      <c r="E175" s="28"/>
      <c r="F175" s="28"/>
      <c r="G175" s="28">
        <f t="shared" si="88"/>
        <v>0</v>
      </c>
      <c r="H175" s="28">
        <f t="shared" si="89"/>
        <v>0</v>
      </c>
      <c r="I175" s="28">
        <f t="shared" si="90"/>
        <v>0</v>
      </c>
      <c r="J175" s="28">
        <f t="shared" si="91"/>
        <v>0</v>
      </c>
    </row>
    <row r="176" spans="1:10" ht="52.8">
      <c r="A176" s="25" t="s">
        <v>679</v>
      </c>
      <c r="B176" s="25" t="s">
        <v>160</v>
      </c>
      <c r="C176" s="26" t="s">
        <v>66</v>
      </c>
      <c r="D176" s="27">
        <v>710.9</v>
      </c>
      <c r="E176" s="28"/>
      <c r="F176" s="28"/>
      <c r="G176" s="28">
        <f t="shared" ref="G176" si="92">TRUNC(SUM(E176:F176),2)</f>
        <v>0</v>
      </c>
      <c r="H176" s="28">
        <f t="shared" ref="H176" si="93">TRUNC(D176*E176,2)</f>
        <v>0</v>
      </c>
      <c r="I176" s="28">
        <f t="shared" ref="I176" si="94">TRUNC(D176*F176,2)</f>
        <v>0</v>
      </c>
      <c r="J176" s="28">
        <f t="shared" ref="J176" si="95">TRUNC(SUM(H176:I176),2)</f>
        <v>0</v>
      </c>
    </row>
    <row r="177" spans="1:10" ht="39.6">
      <c r="A177" s="25" t="s">
        <v>680</v>
      </c>
      <c r="B177" s="25" t="s">
        <v>549</v>
      </c>
      <c r="C177" s="26" t="s">
        <v>16</v>
      </c>
      <c r="D177" s="27">
        <v>40.6</v>
      </c>
      <c r="E177" s="28"/>
      <c r="F177" s="28"/>
      <c r="G177" s="28">
        <f t="shared" si="88"/>
        <v>0</v>
      </c>
      <c r="H177" s="28">
        <f t="shared" si="89"/>
        <v>0</v>
      </c>
      <c r="I177" s="28">
        <f t="shared" si="90"/>
        <v>0</v>
      </c>
      <c r="J177" s="28">
        <f t="shared" si="91"/>
        <v>0</v>
      </c>
    </row>
    <row r="178" spans="1:10" ht="13.8">
      <c r="A178" s="273"/>
      <c r="B178" s="277" t="s">
        <v>488</v>
      </c>
      <c r="C178" s="278" t="s">
        <v>489</v>
      </c>
      <c r="D178" s="279"/>
      <c r="E178" s="280"/>
      <c r="F178" s="280"/>
      <c r="G178" s="280"/>
      <c r="H178" s="281">
        <f>SUBTOTAL(9,H169:H177)</f>
        <v>0</v>
      </c>
      <c r="I178" s="281">
        <f>SUBTOTAL(9,I169:I177)</f>
        <v>0</v>
      </c>
      <c r="J178" s="276"/>
    </row>
    <row r="179" spans="1:10" ht="13.8">
      <c r="A179" s="286"/>
      <c r="B179" s="282" t="s">
        <v>489</v>
      </c>
      <c r="C179" s="283" t="s">
        <v>489</v>
      </c>
      <c r="D179" s="284"/>
      <c r="E179" s="285"/>
      <c r="F179" s="285"/>
      <c r="G179" s="285"/>
      <c r="H179" s="286"/>
      <c r="I179" s="286">
        <f>SUM(H178:I178)</f>
        <v>0</v>
      </c>
      <c r="J179" s="286"/>
    </row>
    <row r="180" spans="1:10">
      <c r="A180" s="19" t="s">
        <v>681</v>
      </c>
      <c r="B180" s="19" t="s">
        <v>161</v>
      </c>
      <c r="C180" s="19"/>
      <c r="D180" s="20"/>
      <c r="E180" s="19"/>
      <c r="F180" s="19"/>
      <c r="G180" s="19"/>
      <c r="H180" s="19"/>
      <c r="I180" s="19"/>
      <c r="J180" s="21">
        <f>SUBTOTAL(9,J181:J199)</f>
        <v>0</v>
      </c>
    </row>
    <row r="181" spans="1:10">
      <c r="A181" s="287" t="s">
        <v>682</v>
      </c>
      <c r="B181" s="287" t="s">
        <v>162</v>
      </c>
      <c r="C181" s="287"/>
      <c r="D181" s="288"/>
      <c r="E181" s="287"/>
      <c r="F181" s="287"/>
      <c r="G181" s="287"/>
      <c r="H181" s="287"/>
      <c r="I181" s="287"/>
      <c r="J181" s="289">
        <f>SUBTOTAL(9,J182:J193)</f>
        <v>0</v>
      </c>
    </row>
    <row r="182" spans="1:10">
      <c r="A182" s="22" t="s">
        <v>683</v>
      </c>
      <c r="B182" s="22" t="s">
        <v>685</v>
      </c>
      <c r="C182" s="22"/>
      <c r="D182" s="23"/>
      <c r="E182" s="22"/>
      <c r="F182" s="22"/>
      <c r="G182" s="22"/>
      <c r="H182" s="22"/>
      <c r="I182" s="22"/>
      <c r="J182" s="24">
        <f>SUBTOTAL(9,J183:J186)</f>
        <v>0</v>
      </c>
    </row>
    <row r="183" spans="1:10" ht="39.6">
      <c r="A183" s="25" t="s">
        <v>684</v>
      </c>
      <c r="B183" s="25" t="s">
        <v>163</v>
      </c>
      <c r="C183" s="26" t="s">
        <v>30</v>
      </c>
      <c r="D183" s="27">
        <v>1</v>
      </c>
      <c r="E183" s="28"/>
      <c r="F183" s="28"/>
      <c r="G183" s="28">
        <f t="shared" ref="G183:G186" si="96">TRUNC(SUM(E183:F183),2)</f>
        <v>0</v>
      </c>
      <c r="H183" s="28">
        <f t="shared" ref="H183:H186" si="97">TRUNC(D183*E183,2)</f>
        <v>0</v>
      </c>
      <c r="I183" s="28">
        <f t="shared" ref="I183:I186" si="98">TRUNC(D183*F183,2)</f>
        <v>0</v>
      </c>
      <c r="J183" s="28">
        <f t="shared" ref="J183:J186" si="99">TRUNC(SUM(H183:I183),2)</f>
        <v>0</v>
      </c>
    </row>
    <row r="184" spans="1:10" ht="66">
      <c r="A184" s="25" t="s">
        <v>686</v>
      </c>
      <c r="B184" s="25" t="s">
        <v>164</v>
      </c>
      <c r="C184" s="26" t="s">
        <v>30</v>
      </c>
      <c r="D184" s="27">
        <v>1</v>
      </c>
      <c r="E184" s="28"/>
      <c r="F184" s="28"/>
      <c r="G184" s="28">
        <f t="shared" si="96"/>
        <v>0</v>
      </c>
      <c r="H184" s="28">
        <f t="shared" si="97"/>
        <v>0</v>
      </c>
      <c r="I184" s="28">
        <f t="shared" si="98"/>
        <v>0</v>
      </c>
      <c r="J184" s="28">
        <f t="shared" si="99"/>
        <v>0</v>
      </c>
    </row>
    <row r="185" spans="1:10" ht="39.6">
      <c r="A185" s="25" t="s">
        <v>687</v>
      </c>
      <c r="B185" s="25" t="s">
        <v>546</v>
      </c>
      <c r="C185" s="26" t="s">
        <v>30</v>
      </c>
      <c r="D185" s="27">
        <v>3</v>
      </c>
      <c r="E185" s="28"/>
      <c r="F185" s="28"/>
      <c r="G185" s="28">
        <f t="shared" si="96"/>
        <v>0</v>
      </c>
      <c r="H185" s="28">
        <f t="shared" si="97"/>
        <v>0</v>
      </c>
      <c r="I185" s="28">
        <f t="shared" si="98"/>
        <v>0</v>
      </c>
      <c r="J185" s="28">
        <f t="shared" si="99"/>
        <v>0</v>
      </c>
    </row>
    <row r="186" spans="1:10" ht="39.6">
      <c r="A186" s="25" t="s">
        <v>688</v>
      </c>
      <c r="B186" s="25" t="s">
        <v>547</v>
      </c>
      <c r="C186" s="26" t="s">
        <v>30</v>
      </c>
      <c r="D186" s="27">
        <v>3</v>
      </c>
      <c r="E186" s="28"/>
      <c r="F186" s="28"/>
      <c r="G186" s="28">
        <f t="shared" si="96"/>
        <v>0</v>
      </c>
      <c r="H186" s="28">
        <f t="shared" si="97"/>
        <v>0</v>
      </c>
      <c r="I186" s="28">
        <f t="shared" si="98"/>
        <v>0</v>
      </c>
      <c r="J186" s="28">
        <f t="shared" si="99"/>
        <v>0</v>
      </c>
    </row>
    <row r="187" spans="1:10">
      <c r="A187" s="22" t="s">
        <v>689</v>
      </c>
      <c r="B187" s="22" t="s">
        <v>165</v>
      </c>
      <c r="C187" s="22"/>
      <c r="D187" s="23"/>
      <c r="E187" s="22"/>
      <c r="F187" s="22"/>
      <c r="G187" s="22"/>
      <c r="H187" s="22"/>
      <c r="I187" s="22"/>
      <c r="J187" s="24">
        <f>SUBTOTAL(9,J188)</f>
        <v>0</v>
      </c>
    </row>
    <row r="188" spans="1:10" ht="39.6">
      <c r="A188" s="25" t="s">
        <v>690</v>
      </c>
      <c r="B188" s="25" t="s">
        <v>166</v>
      </c>
      <c r="C188" s="26" t="s">
        <v>167</v>
      </c>
      <c r="D188" s="27">
        <v>2</v>
      </c>
      <c r="E188" s="28"/>
      <c r="F188" s="28"/>
      <c r="G188" s="28">
        <f>TRUNC(SUM(E188:F188),2)</f>
        <v>0</v>
      </c>
      <c r="H188" s="28">
        <f>TRUNC(D188*E188,2)</f>
        <v>0</v>
      </c>
      <c r="I188" s="28">
        <f>TRUNC(D188*F188,2)</f>
        <v>0</v>
      </c>
      <c r="J188" s="28">
        <f>TRUNC(SUM(H188:I188),2)</f>
        <v>0</v>
      </c>
    </row>
    <row r="189" spans="1:10">
      <c r="A189" s="22" t="s">
        <v>691</v>
      </c>
      <c r="B189" s="22" t="s">
        <v>168</v>
      </c>
      <c r="C189" s="22"/>
      <c r="D189" s="23"/>
      <c r="E189" s="22"/>
      <c r="F189" s="22"/>
      <c r="G189" s="22"/>
      <c r="H189" s="22"/>
      <c r="I189" s="22"/>
      <c r="J189" s="24">
        <f>SUBTOTAL(9,J190)</f>
        <v>0</v>
      </c>
    </row>
    <row r="190" spans="1:10" ht="26.4">
      <c r="A190" s="25" t="s">
        <v>692</v>
      </c>
      <c r="B190" s="25" t="s">
        <v>169</v>
      </c>
      <c r="C190" s="26" t="s">
        <v>16</v>
      </c>
      <c r="D190" s="27">
        <v>1.62</v>
      </c>
      <c r="E190" s="28"/>
      <c r="F190" s="28"/>
      <c r="G190" s="28">
        <f>TRUNC(SUM(E190:F190),2)</f>
        <v>0</v>
      </c>
      <c r="H190" s="28">
        <f>TRUNC(D190*E190,2)</f>
        <v>0</v>
      </c>
      <c r="I190" s="28">
        <f>TRUNC(D190*F190,2)</f>
        <v>0</v>
      </c>
      <c r="J190" s="28">
        <f>TRUNC(SUM(H190:I190),2)</f>
        <v>0</v>
      </c>
    </row>
    <row r="191" spans="1:10">
      <c r="A191" s="22" t="s">
        <v>693</v>
      </c>
      <c r="B191" s="22" t="s">
        <v>170</v>
      </c>
      <c r="C191" s="22"/>
      <c r="D191" s="23"/>
      <c r="E191" s="22"/>
      <c r="F191" s="22"/>
      <c r="G191" s="22"/>
      <c r="H191" s="22"/>
      <c r="I191" s="22"/>
      <c r="J191" s="24">
        <f>SUBTOTAL(9,J192:J193)</f>
        <v>0</v>
      </c>
    </row>
    <row r="192" spans="1:10" ht="52.8">
      <c r="A192" s="25" t="s">
        <v>694</v>
      </c>
      <c r="B192" s="25" t="s">
        <v>171</v>
      </c>
      <c r="C192" s="26" t="s">
        <v>172</v>
      </c>
      <c r="D192" s="27">
        <v>2</v>
      </c>
      <c r="E192" s="28"/>
      <c r="F192" s="28"/>
      <c r="G192" s="28">
        <f>TRUNC(SUM(E192:F192),2)</f>
        <v>0</v>
      </c>
      <c r="H192" s="28">
        <f>TRUNC(D192*E192,2)</f>
        <v>0</v>
      </c>
      <c r="I192" s="28">
        <f>TRUNC(D192*F192,2)</f>
        <v>0</v>
      </c>
      <c r="J192" s="28">
        <f>TRUNC(SUM(H192:I192),2)</f>
        <v>0</v>
      </c>
    </row>
    <row r="193" spans="1:10" ht="39.6">
      <c r="A193" s="25" t="s">
        <v>695</v>
      </c>
      <c r="B193" s="273" t="s">
        <v>548</v>
      </c>
      <c r="C193" s="274" t="s">
        <v>30</v>
      </c>
      <c r="D193" s="275">
        <v>1</v>
      </c>
      <c r="E193" s="276"/>
      <c r="F193" s="276"/>
      <c r="G193" s="28">
        <f>TRUNC(SUM(E193:F193),2)</f>
        <v>0</v>
      </c>
      <c r="H193" s="28">
        <f>TRUNC(D193*E193,2)</f>
        <v>0</v>
      </c>
      <c r="I193" s="28">
        <f>TRUNC(D193*F193,2)</f>
        <v>0</v>
      </c>
      <c r="J193" s="28">
        <f>TRUNC(SUM(H193:I193),2)</f>
        <v>0</v>
      </c>
    </row>
    <row r="194" spans="1:10">
      <c r="A194" s="287" t="s">
        <v>696</v>
      </c>
      <c r="B194" s="287" t="s">
        <v>173</v>
      </c>
      <c r="C194" s="287"/>
      <c r="D194" s="288"/>
      <c r="E194" s="287"/>
      <c r="F194" s="287"/>
      <c r="G194" s="287"/>
      <c r="H194" s="287"/>
      <c r="I194" s="287"/>
      <c r="J194" s="289">
        <f>SUBTOTAL(9,J195:J199)</f>
        <v>0</v>
      </c>
    </row>
    <row r="195" spans="1:10">
      <c r="A195" s="22" t="s">
        <v>697</v>
      </c>
      <c r="B195" s="22" t="s">
        <v>165</v>
      </c>
      <c r="C195" s="22"/>
      <c r="D195" s="23"/>
      <c r="E195" s="22"/>
      <c r="F195" s="22"/>
      <c r="G195" s="22"/>
      <c r="H195" s="22"/>
      <c r="I195" s="22"/>
      <c r="J195" s="24">
        <f>SUBTOTAL(9,J196:J199)</f>
        <v>0</v>
      </c>
    </row>
    <row r="196" spans="1:10" ht="39.6">
      <c r="A196" s="25" t="s">
        <v>698</v>
      </c>
      <c r="B196" s="25" t="s">
        <v>174</v>
      </c>
      <c r="C196" s="26" t="s">
        <v>167</v>
      </c>
      <c r="D196" s="27">
        <v>2</v>
      </c>
      <c r="E196" s="28"/>
      <c r="F196" s="28"/>
      <c r="G196" s="28">
        <f t="shared" ref="G196:G199" si="100">TRUNC(SUM(E196:F196),2)</f>
        <v>0</v>
      </c>
      <c r="H196" s="28">
        <f t="shared" ref="H196:H199" si="101">TRUNC(D196*E196,2)</f>
        <v>0</v>
      </c>
      <c r="I196" s="28">
        <f t="shared" ref="I196:I199" si="102">TRUNC(D196*F196,2)</f>
        <v>0</v>
      </c>
      <c r="J196" s="28">
        <f t="shared" ref="J196:J199" si="103">TRUNC(SUM(H196:I196),2)</f>
        <v>0</v>
      </c>
    </row>
    <row r="197" spans="1:10" ht="39.6">
      <c r="A197" s="25" t="s">
        <v>699</v>
      </c>
      <c r="B197" s="25" t="s">
        <v>175</v>
      </c>
      <c r="C197" s="26" t="s">
        <v>167</v>
      </c>
      <c r="D197" s="27">
        <v>1</v>
      </c>
      <c r="E197" s="28"/>
      <c r="F197" s="28"/>
      <c r="G197" s="28">
        <f t="shared" si="100"/>
        <v>0</v>
      </c>
      <c r="H197" s="28">
        <f t="shared" si="101"/>
        <v>0</v>
      </c>
      <c r="I197" s="28">
        <f t="shared" si="102"/>
        <v>0</v>
      </c>
      <c r="J197" s="28">
        <f t="shared" si="103"/>
        <v>0</v>
      </c>
    </row>
    <row r="198" spans="1:10" ht="39.6">
      <c r="A198" s="25" t="s">
        <v>700</v>
      </c>
      <c r="B198" s="25" t="s">
        <v>176</v>
      </c>
      <c r="C198" s="26" t="s">
        <v>167</v>
      </c>
      <c r="D198" s="27">
        <v>2</v>
      </c>
      <c r="E198" s="28"/>
      <c r="F198" s="28"/>
      <c r="G198" s="28">
        <f t="shared" si="100"/>
        <v>0</v>
      </c>
      <c r="H198" s="28">
        <f t="shared" si="101"/>
        <v>0</v>
      </c>
      <c r="I198" s="28">
        <f t="shared" si="102"/>
        <v>0</v>
      </c>
      <c r="J198" s="28">
        <f t="shared" si="103"/>
        <v>0</v>
      </c>
    </row>
    <row r="199" spans="1:10" ht="39.6">
      <c r="A199" s="25" t="s">
        <v>701</v>
      </c>
      <c r="B199" s="25" t="s">
        <v>177</v>
      </c>
      <c r="C199" s="26" t="s">
        <v>167</v>
      </c>
      <c r="D199" s="27">
        <v>2</v>
      </c>
      <c r="E199" s="28"/>
      <c r="F199" s="28"/>
      <c r="G199" s="28">
        <f t="shared" si="100"/>
        <v>0</v>
      </c>
      <c r="H199" s="28">
        <f t="shared" si="101"/>
        <v>0</v>
      </c>
      <c r="I199" s="28">
        <f t="shared" si="102"/>
        <v>0</v>
      </c>
      <c r="J199" s="28">
        <f t="shared" si="103"/>
        <v>0</v>
      </c>
    </row>
    <row r="200" spans="1:10" ht="13.8">
      <c r="A200" s="273"/>
      <c r="B200" s="277" t="s">
        <v>488</v>
      </c>
      <c r="C200" s="278" t="s">
        <v>489</v>
      </c>
      <c r="D200" s="279"/>
      <c r="E200" s="280"/>
      <c r="F200" s="280"/>
      <c r="G200" s="280"/>
      <c r="H200" s="281">
        <f>SUBTOTAL(9,H183:H199)</f>
        <v>0</v>
      </c>
      <c r="I200" s="281">
        <f>SUBTOTAL(9,I183:I199)</f>
        <v>0</v>
      </c>
      <c r="J200" s="276"/>
    </row>
    <row r="201" spans="1:10" ht="13.8">
      <c r="A201" s="286"/>
      <c r="B201" s="282" t="s">
        <v>489</v>
      </c>
      <c r="C201" s="283" t="s">
        <v>489</v>
      </c>
      <c r="D201" s="284"/>
      <c r="E201" s="285"/>
      <c r="F201" s="285"/>
      <c r="G201" s="285"/>
      <c r="H201" s="286"/>
      <c r="I201" s="286">
        <f>SUM(H200:I200)</f>
        <v>0</v>
      </c>
      <c r="J201" s="286"/>
    </row>
    <row r="202" spans="1:10">
      <c r="A202" s="19" t="s">
        <v>702</v>
      </c>
      <c r="B202" s="19" t="s">
        <v>178</v>
      </c>
      <c r="C202" s="19"/>
      <c r="D202" s="20"/>
      <c r="E202" s="19"/>
      <c r="F202" s="19"/>
      <c r="G202" s="19"/>
      <c r="H202" s="19"/>
      <c r="I202" s="19"/>
      <c r="J202" s="21">
        <f>SUBTOTAL(9,J203:J223)</f>
        <v>0</v>
      </c>
    </row>
    <row r="203" spans="1:10">
      <c r="A203" s="287" t="s">
        <v>703</v>
      </c>
      <c r="B203" s="287" t="s">
        <v>179</v>
      </c>
      <c r="C203" s="287"/>
      <c r="D203" s="288"/>
      <c r="E203" s="287"/>
      <c r="F203" s="287"/>
      <c r="G203" s="287"/>
      <c r="H203" s="287"/>
      <c r="I203" s="287"/>
      <c r="J203" s="289">
        <f>SUBTOTAL(9,J204:J208)</f>
        <v>0</v>
      </c>
    </row>
    <row r="204" spans="1:10" ht="26.4">
      <c r="A204" s="25" t="s">
        <v>704</v>
      </c>
      <c r="B204" s="25" t="s">
        <v>180</v>
      </c>
      <c r="C204" s="26" t="s">
        <v>16</v>
      </c>
      <c r="D204" s="27">
        <v>249.88</v>
      </c>
      <c r="E204" s="28"/>
      <c r="F204" s="28"/>
      <c r="G204" s="28">
        <f t="shared" ref="G204:G208" si="104">TRUNC(SUM(E204:F204),2)</f>
        <v>0</v>
      </c>
      <c r="H204" s="28">
        <f t="shared" ref="H204:H208" si="105">TRUNC(D204*E204,2)</f>
        <v>0</v>
      </c>
      <c r="I204" s="28">
        <f t="shared" ref="I204:I208" si="106">TRUNC(D204*F204,2)</f>
        <v>0</v>
      </c>
      <c r="J204" s="28">
        <f t="shared" ref="J204:J208" si="107">TRUNC(SUM(H204:I204),2)</f>
        <v>0</v>
      </c>
    </row>
    <row r="205" spans="1:10" ht="26.4">
      <c r="A205" s="25" t="s">
        <v>705</v>
      </c>
      <c r="B205" s="25" t="s">
        <v>181</v>
      </c>
      <c r="C205" s="26" t="s">
        <v>16</v>
      </c>
      <c r="D205" s="27">
        <v>249.88</v>
      </c>
      <c r="E205" s="28"/>
      <c r="F205" s="28"/>
      <c r="G205" s="28">
        <f t="shared" si="104"/>
        <v>0</v>
      </c>
      <c r="H205" s="28">
        <f t="shared" si="105"/>
        <v>0</v>
      </c>
      <c r="I205" s="28">
        <f t="shared" si="106"/>
        <v>0</v>
      </c>
      <c r="J205" s="28">
        <f t="shared" si="107"/>
        <v>0</v>
      </c>
    </row>
    <row r="206" spans="1:10" ht="26.4">
      <c r="A206" s="25" t="s">
        <v>706</v>
      </c>
      <c r="B206" s="25" t="s">
        <v>182</v>
      </c>
      <c r="C206" s="26" t="s">
        <v>16</v>
      </c>
      <c r="D206" s="27">
        <v>249.88</v>
      </c>
      <c r="E206" s="28"/>
      <c r="F206" s="28"/>
      <c r="G206" s="28">
        <f t="shared" si="104"/>
        <v>0</v>
      </c>
      <c r="H206" s="28">
        <f t="shared" si="105"/>
        <v>0</v>
      </c>
      <c r="I206" s="28">
        <f t="shared" si="106"/>
        <v>0</v>
      </c>
      <c r="J206" s="28">
        <f t="shared" si="107"/>
        <v>0</v>
      </c>
    </row>
    <row r="207" spans="1:10" ht="26.4">
      <c r="A207" s="25" t="s">
        <v>707</v>
      </c>
      <c r="B207" s="25" t="s">
        <v>183</v>
      </c>
      <c r="C207" s="26" t="s">
        <v>16</v>
      </c>
      <c r="D207" s="27">
        <v>6.7</v>
      </c>
      <c r="E207" s="28"/>
      <c r="F207" s="28"/>
      <c r="G207" s="28">
        <f t="shared" si="104"/>
        <v>0</v>
      </c>
      <c r="H207" s="28">
        <f t="shared" si="105"/>
        <v>0</v>
      </c>
      <c r="I207" s="28">
        <f t="shared" si="106"/>
        <v>0</v>
      </c>
      <c r="J207" s="28">
        <f t="shared" si="107"/>
        <v>0</v>
      </c>
    </row>
    <row r="208" spans="1:10" ht="26.4">
      <c r="A208" s="25" t="s">
        <v>708</v>
      </c>
      <c r="B208" s="25" t="s">
        <v>184</v>
      </c>
      <c r="C208" s="26" t="s">
        <v>16</v>
      </c>
      <c r="D208" s="27">
        <v>6.7</v>
      </c>
      <c r="E208" s="28"/>
      <c r="F208" s="28"/>
      <c r="G208" s="28">
        <f t="shared" si="104"/>
        <v>0</v>
      </c>
      <c r="H208" s="28">
        <f t="shared" si="105"/>
        <v>0</v>
      </c>
      <c r="I208" s="28">
        <f t="shared" si="106"/>
        <v>0</v>
      </c>
      <c r="J208" s="28">
        <f t="shared" si="107"/>
        <v>0</v>
      </c>
    </row>
    <row r="209" spans="1:10">
      <c r="A209" s="287" t="s">
        <v>709</v>
      </c>
      <c r="B209" s="287" t="s">
        <v>185</v>
      </c>
      <c r="C209" s="287"/>
      <c r="D209" s="288"/>
      <c r="E209" s="287"/>
      <c r="F209" s="287"/>
      <c r="G209" s="287"/>
      <c r="H209" s="287"/>
      <c r="I209" s="287"/>
      <c r="J209" s="289">
        <f>SUBTOTAL(9,J210:J211)</f>
        <v>0</v>
      </c>
    </row>
    <row r="210" spans="1:10" ht="26.4">
      <c r="A210" s="25" t="s">
        <v>710</v>
      </c>
      <c r="B210" s="25" t="s">
        <v>180</v>
      </c>
      <c r="C210" s="26" t="s">
        <v>16</v>
      </c>
      <c r="D210" s="27">
        <v>148.72999999999999</v>
      </c>
      <c r="E210" s="28"/>
      <c r="F210" s="28"/>
      <c r="G210" s="28">
        <f t="shared" ref="G210:G211" si="108">TRUNC(SUM(E210:F210),2)</f>
        <v>0</v>
      </c>
      <c r="H210" s="28">
        <f t="shared" ref="H210:H211" si="109">TRUNC(D210*E210,2)</f>
        <v>0</v>
      </c>
      <c r="I210" s="28">
        <f t="shared" ref="I210:I211" si="110">TRUNC(D210*F210,2)</f>
        <v>0</v>
      </c>
      <c r="J210" s="28">
        <f t="shared" ref="J210:J211" si="111">TRUNC(SUM(H210:I210),2)</f>
        <v>0</v>
      </c>
    </row>
    <row r="211" spans="1:10" ht="26.4">
      <c r="A211" s="25" t="s">
        <v>711</v>
      </c>
      <c r="B211" s="25" t="s">
        <v>186</v>
      </c>
      <c r="C211" s="26" t="s">
        <v>16</v>
      </c>
      <c r="D211" s="27">
        <v>148.72999999999999</v>
      </c>
      <c r="E211" s="28"/>
      <c r="F211" s="28"/>
      <c r="G211" s="28">
        <f t="shared" si="108"/>
        <v>0</v>
      </c>
      <c r="H211" s="28">
        <f t="shared" si="109"/>
        <v>0</v>
      </c>
      <c r="I211" s="28">
        <f t="shared" si="110"/>
        <v>0</v>
      </c>
      <c r="J211" s="28">
        <f t="shared" si="111"/>
        <v>0</v>
      </c>
    </row>
    <row r="212" spans="1:10">
      <c r="A212" s="287" t="s">
        <v>712</v>
      </c>
      <c r="B212" s="287" t="s">
        <v>187</v>
      </c>
      <c r="C212" s="287"/>
      <c r="D212" s="288"/>
      <c r="E212" s="287"/>
      <c r="F212" s="287"/>
      <c r="G212" s="287"/>
      <c r="H212" s="287"/>
      <c r="I212" s="287"/>
      <c r="J212" s="289">
        <f>SUBTOTAL(9,J213:J220)</f>
        <v>0</v>
      </c>
    </row>
    <row r="213" spans="1:10" ht="26.4">
      <c r="A213" s="25" t="s">
        <v>713</v>
      </c>
      <c r="B213" s="25" t="s">
        <v>188</v>
      </c>
      <c r="C213" s="26" t="s">
        <v>16</v>
      </c>
      <c r="D213" s="27">
        <v>69.78</v>
      </c>
      <c r="E213" s="28"/>
      <c r="F213" s="28"/>
      <c r="G213" s="28">
        <f t="shared" ref="G213:G220" si="112">TRUNC(SUM(E213:F213),2)</f>
        <v>0</v>
      </c>
      <c r="H213" s="28">
        <f t="shared" ref="H213:H220" si="113">TRUNC(D213*E213,2)</f>
        <v>0</v>
      </c>
      <c r="I213" s="28">
        <f t="shared" ref="I213:I220" si="114">TRUNC(D213*F213,2)</f>
        <v>0</v>
      </c>
      <c r="J213" s="28">
        <f t="shared" ref="J213:J220" si="115">TRUNC(SUM(H213:I213),2)</f>
        <v>0</v>
      </c>
    </row>
    <row r="214" spans="1:10" ht="26.4">
      <c r="A214" s="25" t="s">
        <v>714</v>
      </c>
      <c r="B214" s="25" t="s">
        <v>189</v>
      </c>
      <c r="C214" s="26" t="s">
        <v>16</v>
      </c>
      <c r="D214" s="27">
        <v>63.99</v>
      </c>
      <c r="E214" s="28"/>
      <c r="F214" s="28"/>
      <c r="G214" s="28">
        <f t="shared" si="112"/>
        <v>0</v>
      </c>
      <c r="H214" s="28">
        <f t="shared" si="113"/>
        <v>0</v>
      </c>
      <c r="I214" s="28">
        <f t="shared" si="114"/>
        <v>0</v>
      </c>
      <c r="J214" s="28">
        <f t="shared" si="115"/>
        <v>0</v>
      </c>
    </row>
    <row r="215" spans="1:10" ht="26.4">
      <c r="A215" s="25" t="s">
        <v>715</v>
      </c>
      <c r="B215" s="25" t="s">
        <v>190</v>
      </c>
      <c r="C215" s="26" t="s">
        <v>16</v>
      </c>
      <c r="D215" s="27">
        <v>5.79</v>
      </c>
      <c r="E215" s="28"/>
      <c r="F215" s="28"/>
      <c r="G215" s="28">
        <f t="shared" si="112"/>
        <v>0</v>
      </c>
      <c r="H215" s="28">
        <f t="shared" si="113"/>
        <v>0</v>
      </c>
      <c r="I215" s="28">
        <f t="shared" si="114"/>
        <v>0</v>
      </c>
      <c r="J215" s="28">
        <f t="shared" si="115"/>
        <v>0</v>
      </c>
    </row>
    <row r="216" spans="1:10" ht="26.4">
      <c r="A216" s="25" t="s">
        <v>716</v>
      </c>
      <c r="B216" s="25" t="s">
        <v>191</v>
      </c>
      <c r="C216" s="26" t="s">
        <v>16</v>
      </c>
      <c r="D216" s="27">
        <v>61.19</v>
      </c>
      <c r="E216" s="28"/>
      <c r="F216" s="28"/>
      <c r="G216" s="28">
        <f t="shared" si="112"/>
        <v>0</v>
      </c>
      <c r="H216" s="28">
        <f t="shared" si="113"/>
        <v>0</v>
      </c>
      <c r="I216" s="28">
        <f t="shared" si="114"/>
        <v>0</v>
      </c>
      <c r="J216" s="28">
        <f t="shared" si="115"/>
        <v>0</v>
      </c>
    </row>
    <row r="217" spans="1:10" ht="26.4">
      <c r="A217" s="25" t="s">
        <v>717</v>
      </c>
      <c r="B217" s="25" t="s">
        <v>192</v>
      </c>
      <c r="C217" s="26" t="s">
        <v>16</v>
      </c>
      <c r="D217" s="27">
        <v>2.8</v>
      </c>
      <c r="E217" s="28"/>
      <c r="F217" s="28"/>
      <c r="G217" s="28">
        <f t="shared" si="112"/>
        <v>0</v>
      </c>
      <c r="H217" s="28">
        <f t="shared" si="113"/>
        <v>0</v>
      </c>
      <c r="I217" s="28">
        <f t="shared" si="114"/>
        <v>0</v>
      </c>
      <c r="J217" s="28">
        <f t="shared" si="115"/>
        <v>0</v>
      </c>
    </row>
    <row r="218" spans="1:10" ht="26.4">
      <c r="A218" s="25" t="s">
        <v>718</v>
      </c>
      <c r="B218" s="25" t="s">
        <v>193</v>
      </c>
      <c r="C218" s="26" t="s">
        <v>16</v>
      </c>
      <c r="D218" s="27">
        <v>5.79</v>
      </c>
      <c r="E218" s="28"/>
      <c r="F218" s="28"/>
      <c r="G218" s="28">
        <f t="shared" si="112"/>
        <v>0</v>
      </c>
      <c r="H218" s="28">
        <f t="shared" si="113"/>
        <v>0</v>
      </c>
      <c r="I218" s="28">
        <f t="shared" si="114"/>
        <v>0</v>
      </c>
      <c r="J218" s="28">
        <f t="shared" si="115"/>
        <v>0</v>
      </c>
    </row>
    <row r="219" spans="1:10" ht="26.4">
      <c r="A219" s="25" t="s">
        <v>719</v>
      </c>
      <c r="B219" s="25" t="s">
        <v>194</v>
      </c>
      <c r="C219" s="26" t="s">
        <v>16</v>
      </c>
      <c r="D219" s="27">
        <v>84.05</v>
      </c>
      <c r="E219" s="28"/>
      <c r="F219" s="28"/>
      <c r="G219" s="28">
        <f t="shared" si="112"/>
        <v>0</v>
      </c>
      <c r="H219" s="28">
        <f t="shared" si="113"/>
        <v>0</v>
      </c>
      <c r="I219" s="28">
        <f t="shared" si="114"/>
        <v>0</v>
      </c>
      <c r="J219" s="28">
        <f t="shared" si="115"/>
        <v>0</v>
      </c>
    </row>
    <row r="220" spans="1:10" ht="26.4">
      <c r="A220" s="25" t="s">
        <v>720</v>
      </c>
      <c r="B220" s="25" t="s">
        <v>195</v>
      </c>
      <c r="C220" s="26" t="s">
        <v>16</v>
      </c>
      <c r="D220" s="27">
        <v>84.05</v>
      </c>
      <c r="E220" s="28"/>
      <c r="F220" s="28"/>
      <c r="G220" s="28">
        <f t="shared" si="112"/>
        <v>0</v>
      </c>
      <c r="H220" s="28">
        <f t="shared" si="113"/>
        <v>0</v>
      </c>
      <c r="I220" s="28">
        <f t="shared" si="114"/>
        <v>0</v>
      </c>
      <c r="J220" s="28">
        <f t="shared" si="115"/>
        <v>0</v>
      </c>
    </row>
    <row r="221" spans="1:10">
      <c r="A221" s="287" t="s">
        <v>721</v>
      </c>
      <c r="B221" s="287" t="s">
        <v>196</v>
      </c>
      <c r="C221" s="287"/>
      <c r="D221" s="288"/>
      <c r="E221" s="287"/>
      <c r="F221" s="287"/>
      <c r="G221" s="287"/>
      <c r="H221" s="287"/>
      <c r="I221" s="287"/>
      <c r="J221" s="289">
        <f>SUBTOTAL(9,J222:J223)</f>
        <v>0</v>
      </c>
    </row>
    <row r="222" spans="1:10" ht="26.4">
      <c r="A222" s="25" t="s">
        <v>722</v>
      </c>
      <c r="B222" s="25" t="s">
        <v>197</v>
      </c>
      <c r="C222" s="26" t="s">
        <v>16</v>
      </c>
      <c r="D222" s="27">
        <v>1.71</v>
      </c>
      <c r="E222" s="28"/>
      <c r="F222" s="28"/>
      <c r="G222" s="28">
        <f t="shared" ref="G222:G223" si="116">TRUNC(SUM(E222:F222),2)</f>
        <v>0</v>
      </c>
      <c r="H222" s="28">
        <f t="shared" ref="H222:H223" si="117">TRUNC(D222*E222,2)</f>
        <v>0</v>
      </c>
      <c r="I222" s="28">
        <f t="shared" ref="I222:I223" si="118">TRUNC(D222*F222,2)</f>
        <v>0</v>
      </c>
      <c r="J222" s="28">
        <f t="shared" ref="J222:J223" si="119">TRUNC(SUM(H222:I222),2)</f>
        <v>0</v>
      </c>
    </row>
    <row r="223" spans="1:10" ht="26.4">
      <c r="A223" s="25" t="s">
        <v>723</v>
      </c>
      <c r="B223" s="25" t="s">
        <v>198</v>
      </c>
      <c r="C223" s="26" t="s">
        <v>16</v>
      </c>
      <c r="D223" s="27">
        <v>1.71</v>
      </c>
      <c r="E223" s="28"/>
      <c r="F223" s="28"/>
      <c r="G223" s="28">
        <f t="shared" si="116"/>
        <v>0</v>
      </c>
      <c r="H223" s="28">
        <f t="shared" si="117"/>
        <v>0</v>
      </c>
      <c r="I223" s="28">
        <f t="shared" si="118"/>
        <v>0</v>
      </c>
      <c r="J223" s="28">
        <f t="shared" si="119"/>
        <v>0</v>
      </c>
    </row>
    <row r="224" spans="1:10" ht="13.8">
      <c r="A224" s="273"/>
      <c r="B224" s="277" t="s">
        <v>488</v>
      </c>
      <c r="C224" s="278" t="s">
        <v>489</v>
      </c>
      <c r="D224" s="279"/>
      <c r="E224" s="280"/>
      <c r="F224" s="280"/>
      <c r="G224" s="280"/>
      <c r="H224" s="281">
        <f>SUBTOTAL(9,H204:H223)</f>
        <v>0</v>
      </c>
      <c r="I224" s="281">
        <f>SUBTOTAL(9,I204:I223)</f>
        <v>0</v>
      </c>
      <c r="J224" s="276"/>
    </row>
    <row r="225" spans="1:10" ht="13.8">
      <c r="A225" s="286"/>
      <c r="B225" s="282" t="s">
        <v>489</v>
      </c>
      <c r="C225" s="283" t="s">
        <v>489</v>
      </c>
      <c r="D225" s="284"/>
      <c r="E225" s="285"/>
      <c r="F225" s="285"/>
      <c r="G225" s="285"/>
      <c r="H225" s="286"/>
      <c r="I225" s="286">
        <f>SUM(H224:I224)</f>
        <v>0</v>
      </c>
      <c r="J225" s="286"/>
    </row>
    <row r="226" spans="1:10">
      <c r="A226" s="19" t="s">
        <v>724</v>
      </c>
      <c r="B226" s="19" t="s">
        <v>199</v>
      </c>
      <c r="C226" s="19"/>
      <c r="D226" s="20"/>
      <c r="E226" s="19"/>
      <c r="F226" s="19"/>
      <c r="G226" s="19"/>
      <c r="H226" s="19"/>
      <c r="I226" s="19"/>
      <c r="J226" s="21">
        <f>SUBTOTAL(9,J227:J244)</f>
        <v>0</v>
      </c>
    </row>
    <row r="227" spans="1:10">
      <c r="A227" s="287" t="s">
        <v>725</v>
      </c>
      <c r="B227" s="287" t="s">
        <v>200</v>
      </c>
      <c r="C227" s="287"/>
      <c r="D227" s="288"/>
      <c r="E227" s="287"/>
      <c r="F227" s="287"/>
      <c r="G227" s="287"/>
      <c r="H227" s="287"/>
      <c r="I227" s="287"/>
      <c r="J227" s="289">
        <f>SUBTOTAL(9,J228:J229)</f>
        <v>0</v>
      </c>
    </row>
    <row r="228" spans="1:10" ht="26.4">
      <c r="A228" s="25" t="s">
        <v>726</v>
      </c>
      <c r="B228" s="25" t="s">
        <v>201</v>
      </c>
      <c r="C228" s="26" t="s">
        <v>30</v>
      </c>
      <c r="D228" s="27">
        <v>3</v>
      </c>
      <c r="E228" s="28"/>
      <c r="F228" s="28"/>
      <c r="G228" s="28">
        <f t="shared" ref="G228:G229" si="120">TRUNC(SUM(E228:F228),2)</f>
        <v>0</v>
      </c>
      <c r="H228" s="28">
        <f t="shared" ref="H228:H229" si="121">TRUNC(D228*E228,2)</f>
        <v>0</v>
      </c>
      <c r="I228" s="28">
        <f t="shared" ref="I228:I229" si="122">TRUNC(D228*F228,2)</f>
        <v>0</v>
      </c>
      <c r="J228" s="28">
        <f t="shared" ref="J228:J229" si="123">TRUNC(SUM(H228:I228),2)</f>
        <v>0</v>
      </c>
    </row>
    <row r="229" spans="1:10" ht="26.4">
      <c r="A229" s="25" t="s">
        <v>727</v>
      </c>
      <c r="B229" s="25" t="s">
        <v>202</v>
      </c>
      <c r="C229" s="26" t="s">
        <v>30</v>
      </c>
      <c r="D229" s="27">
        <v>3</v>
      </c>
      <c r="E229" s="28"/>
      <c r="F229" s="28"/>
      <c r="G229" s="28">
        <f t="shared" si="120"/>
        <v>0</v>
      </c>
      <c r="H229" s="28">
        <f t="shared" si="121"/>
        <v>0</v>
      </c>
      <c r="I229" s="28">
        <f t="shared" si="122"/>
        <v>0</v>
      </c>
      <c r="J229" s="28">
        <f t="shared" si="123"/>
        <v>0</v>
      </c>
    </row>
    <row r="230" spans="1:10">
      <c r="A230" s="287" t="s">
        <v>728</v>
      </c>
      <c r="B230" s="287" t="s">
        <v>203</v>
      </c>
      <c r="C230" s="287"/>
      <c r="D230" s="288"/>
      <c r="E230" s="287"/>
      <c r="F230" s="287"/>
      <c r="G230" s="287"/>
      <c r="H230" s="287"/>
      <c r="I230" s="287"/>
      <c r="J230" s="289">
        <f>SUBTOTAL(9,J231:J236)</f>
        <v>0</v>
      </c>
    </row>
    <row r="231" spans="1:10" ht="26.4">
      <c r="A231" s="25" t="s">
        <v>729</v>
      </c>
      <c r="B231" s="25" t="s">
        <v>204</v>
      </c>
      <c r="C231" s="26" t="s">
        <v>30</v>
      </c>
      <c r="D231" s="27">
        <v>3</v>
      </c>
      <c r="E231" s="28"/>
      <c r="F231" s="28"/>
      <c r="G231" s="28">
        <f t="shared" ref="G231:G236" si="124">TRUNC(SUM(E231:F231),2)</f>
        <v>0</v>
      </c>
      <c r="H231" s="28">
        <f t="shared" ref="H231:H236" si="125">TRUNC(D231*E231,2)</f>
        <v>0</v>
      </c>
      <c r="I231" s="28">
        <f t="shared" ref="I231:I236" si="126">TRUNC(D231*F231,2)</f>
        <v>0</v>
      </c>
      <c r="J231" s="28">
        <f t="shared" ref="J231:J236" si="127">TRUNC(SUM(H231:I231),2)</f>
        <v>0</v>
      </c>
    </row>
    <row r="232" spans="1:10">
      <c r="A232" s="25" t="s">
        <v>730</v>
      </c>
      <c r="B232" s="25" t="s">
        <v>205</v>
      </c>
      <c r="C232" s="26" t="s">
        <v>30</v>
      </c>
      <c r="D232" s="27">
        <v>2</v>
      </c>
      <c r="E232" s="28"/>
      <c r="F232" s="28"/>
      <c r="G232" s="28">
        <f t="shared" si="124"/>
        <v>0</v>
      </c>
      <c r="H232" s="28">
        <f t="shared" si="125"/>
        <v>0</v>
      </c>
      <c r="I232" s="28">
        <f t="shared" si="126"/>
        <v>0</v>
      </c>
      <c r="J232" s="28">
        <f t="shared" si="127"/>
        <v>0</v>
      </c>
    </row>
    <row r="233" spans="1:10" ht="26.4">
      <c r="A233" s="25" t="s">
        <v>731</v>
      </c>
      <c r="B233" s="25" t="s">
        <v>206</v>
      </c>
      <c r="C233" s="26" t="s">
        <v>30</v>
      </c>
      <c r="D233" s="27">
        <v>3</v>
      </c>
      <c r="E233" s="28"/>
      <c r="F233" s="28"/>
      <c r="G233" s="28">
        <f t="shared" si="124"/>
        <v>0</v>
      </c>
      <c r="H233" s="28">
        <f t="shared" si="125"/>
        <v>0</v>
      </c>
      <c r="I233" s="28">
        <f t="shared" si="126"/>
        <v>0</v>
      </c>
      <c r="J233" s="28">
        <f t="shared" si="127"/>
        <v>0</v>
      </c>
    </row>
    <row r="234" spans="1:10" ht="26.4">
      <c r="A234" s="25" t="s">
        <v>732</v>
      </c>
      <c r="B234" s="25" t="s">
        <v>207</v>
      </c>
      <c r="C234" s="26" t="s">
        <v>30</v>
      </c>
      <c r="D234" s="27">
        <v>3</v>
      </c>
      <c r="E234" s="28"/>
      <c r="F234" s="28"/>
      <c r="G234" s="28">
        <f t="shared" si="124"/>
        <v>0</v>
      </c>
      <c r="H234" s="28">
        <f t="shared" si="125"/>
        <v>0</v>
      </c>
      <c r="I234" s="28">
        <f t="shared" si="126"/>
        <v>0</v>
      </c>
      <c r="J234" s="28">
        <f t="shared" si="127"/>
        <v>0</v>
      </c>
    </row>
    <row r="235" spans="1:10" ht="26.4">
      <c r="A235" s="25" t="s">
        <v>733</v>
      </c>
      <c r="B235" s="25" t="s">
        <v>208</v>
      </c>
      <c r="C235" s="26" t="s">
        <v>30</v>
      </c>
      <c r="D235" s="27">
        <v>3</v>
      </c>
      <c r="E235" s="28"/>
      <c r="F235" s="28"/>
      <c r="G235" s="28">
        <f t="shared" si="124"/>
        <v>0</v>
      </c>
      <c r="H235" s="28">
        <f t="shared" si="125"/>
        <v>0</v>
      </c>
      <c r="I235" s="28">
        <f t="shared" si="126"/>
        <v>0</v>
      </c>
      <c r="J235" s="28">
        <f t="shared" si="127"/>
        <v>0</v>
      </c>
    </row>
    <row r="236" spans="1:10">
      <c r="A236" s="25" t="s">
        <v>734</v>
      </c>
      <c r="B236" s="25" t="s">
        <v>209</v>
      </c>
      <c r="C236" s="26" t="s">
        <v>49</v>
      </c>
      <c r="D236" s="27">
        <v>2</v>
      </c>
      <c r="E236" s="28"/>
      <c r="F236" s="28"/>
      <c r="G236" s="28">
        <f t="shared" si="124"/>
        <v>0</v>
      </c>
      <c r="H236" s="28">
        <f t="shared" si="125"/>
        <v>0</v>
      </c>
      <c r="I236" s="28">
        <f t="shared" si="126"/>
        <v>0</v>
      </c>
      <c r="J236" s="28">
        <f t="shared" si="127"/>
        <v>0</v>
      </c>
    </row>
    <row r="237" spans="1:10">
      <c r="A237" s="287" t="s">
        <v>735</v>
      </c>
      <c r="B237" s="287" t="s">
        <v>210</v>
      </c>
      <c r="C237" s="287"/>
      <c r="D237" s="288"/>
      <c r="E237" s="287"/>
      <c r="F237" s="287"/>
      <c r="G237" s="287"/>
      <c r="H237" s="287"/>
      <c r="I237" s="287"/>
      <c r="J237" s="289">
        <f>SUBTOTAL(9,J238:J241)</f>
        <v>0</v>
      </c>
    </row>
    <row r="238" spans="1:10" ht="26.4">
      <c r="A238" s="25" t="s">
        <v>736</v>
      </c>
      <c r="B238" s="25" t="s">
        <v>211</v>
      </c>
      <c r="C238" s="26" t="s">
        <v>167</v>
      </c>
      <c r="D238" s="27">
        <v>3</v>
      </c>
      <c r="E238" s="28"/>
      <c r="F238" s="28"/>
      <c r="G238" s="28">
        <f t="shared" ref="G238:G241" si="128">TRUNC(SUM(E238:F238),2)</f>
        <v>0</v>
      </c>
      <c r="H238" s="28">
        <f t="shared" ref="H238:H241" si="129">TRUNC(D238*E238,2)</f>
        <v>0</v>
      </c>
      <c r="I238" s="28">
        <f t="shared" ref="I238:I241" si="130">TRUNC(D238*F238,2)</f>
        <v>0</v>
      </c>
      <c r="J238" s="28">
        <f t="shared" ref="J238:J241" si="131">TRUNC(SUM(H238:I238),2)</f>
        <v>0</v>
      </c>
    </row>
    <row r="239" spans="1:10" ht="26.4">
      <c r="A239" s="25" t="s">
        <v>737</v>
      </c>
      <c r="B239" s="25" t="s">
        <v>212</v>
      </c>
      <c r="C239" s="26" t="s">
        <v>16</v>
      </c>
      <c r="D239" s="27">
        <v>3.72</v>
      </c>
      <c r="E239" s="28"/>
      <c r="F239" s="28"/>
      <c r="G239" s="28">
        <f t="shared" si="128"/>
        <v>0</v>
      </c>
      <c r="H239" s="28">
        <f t="shared" si="129"/>
        <v>0</v>
      </c>
      <c r="I239" s="28">
        <f t="shared" si="130"/>
        <v>0</v>
      </c>
      <c r="J239" s="28">
        <f t="shared" si="131"/>
        <v>0</v>
      </c>
    </row>
    <row r="240" spans="1:10" ht="26.4">
      <c r="A240" s="25" t="s">
        <v>738</v>
      </c>
      <c r="B240" s="25" t="s">
        <v>213</v>
      </c>
      <c r="C240" s="26" t="s">
        <v>167</v>
      </c>
      <c r="D240" s="27">
        <v>1</v>
      </c>
      <c r="E240" s="28"/>
      <c r="F240" s="28"/>
      <c r="G240" s="28">
        <f t="shared" si="128"/>
        <v>0</v>
      </c>
      <c r="H240" s="28">
        <f t="shared" si="129"/>
        <v>0</v>
      </c>
      <c r="I240" s="28">
        <f t="shared" si="130"/>
        <v>0</v>
      </c>
      <c r="J240" s="28">
        <f t="shared" si="131"/>
        <v>0</v>
      </c>
    </row>
    <row r="241" spans="1:10" ht="26.4">
      <c r="A241" s="25" t="s">
        <v>739</v>
      </c>
      <c r="B241" s="25" t="s">
        <v>214</v>
      </c>
      <c r="C241" s="26" t="s">
        <v>167</v>
      </c>
      <c r="D241" s="27">
        <v>1</v>
      </c>
      <c r="E241" s="28"/>
      <c r="F241" s="28"/>
      <c r="G241" s="28">
        <f t="shared" si="128"/>
        <v>0</v>
      </c>
      <c r="H241" s="28">
        <f t="shared" si="129"/>
        <v>0</v>
      </c>
      <c r="I241" s="28">
        <f t="shared" si="130"/>
        <v>0</v>
      </c>
      <c r="J241" s="28">
        <f t="shared" si="131"/>
        <v>0</v>
      </c>
    </row>
    <row r="242" spans="1:10">
      <c r="A242" s="287" t="s">
        <v>740</v>
      </c>
      <c r="B242" s="287" t="s">
        <v>215</v>
      </c>
      <c r="C242" s="287"/>
      <c r="D242" s="288"/>
      <c r="E242" s="287"/>
      <c r="F242" s="287"/>
      <c r="G242" s="287"/>
      <c r="H242" s="287"/>
      <c r="I242" s="287"/>
      <c r="J242" s="289">
        <f>SUBTOTAL(9,J243:J244)</f>
        <v>0</v>
      </c>
    </row>
    <row r="243" spans="1:10" ht="39.6">
      <c r="A243" s="25" t="s">
        <v>741</v>
      </c>
      <c r="B243" s="25" t="s">
        <v>216</v>
      </c>
      <c r="C243" s="26" t="s">
        <v>167</v>
      </c>
      <c r="D243" s="27">
        <v>2</v>
      </c>
      <c r="E243" s="28"/>
      <c r="F243" s="28"/>
      <c r="G243" s="28">
        <f t="shared" ref="G243:G244" si="132">TRUNC(SUM(E243:F243),2)</f>
        <v>0</v>
      </c>
      <c r="H243" s="28">
        <f t="shared" ref="H243:H244" si="133">TRUNC(D243*E243,2)</f>
        <v>0</v>
      </c>
      <c r="I243" s="28">
        <f t="shared" ref="I243:I244" si="134">TRUNC(D243*F243,2)</f>
        <v>0</v>
      </c>
      <c r="J243" s="28">
        <f t="shared" ref="J243:J244" si="135">TRUNC(SUM(H243:I243),2)</f>
        <v>0</v>
      </c>
    </row>
    <row r="244" spans="1:10" ht="39.6">
      <c r="A244" s="25" t="s">
        <v>742</v>
      </c>
      <c r="B244" s="25" t="s">
        <v>217</v>
      </c>
      <c r="C244" s="26" t="s">
        <v>167</v>
      </c>
      <c r="D244" s="27">
        <v>1</v>
      </c>
      <c r="E244" s="28"/>
      <c r="F244" s="28"/>
      <c r="G244" s="28">
        <f t="shared" si="132"/>
        <v>0</v>
      </c>
      <c r="H244" s="28">
        <f t="shared" si="133"/>
        <v>0</v>
      </c>
      <c r="I244" s="28">
        <f t="shared" si="134"/>
        <v>0</v>
      </c>
      <c r="J244" s="28">
        <f t="shared" si="135"/>
        <v>0</v>
      </c>
    </row>
    <row r="245" spans="1:10" ht="13.8">
      <c r="A245" s="273"/>
      <c r="B245" s="277" t="s">
        <v>488</v>
      </c>
      <c r="C245" s="278" t="s">
        <v>489</v>
      </c>
      <c r="D245" s="279"/>
      <c r="E245" s="280"/>
      <c r="F245" s="280"/>
      <c r="G245" s="280"/>
      <c r="H245" s="281">
        <f>SUBTOTAL(9,H228:H244)</f>
        <v>0</v>
      </c>
      <c r="I245" s="281">
        <f>SUBTOTAL(9,I228:I244)</f>
        <v>0</v>
      </c>
      <c r="J245" s="276"/>
    </row>
    <row r="246" spans="1:10" ht="13.8">
      <c r="A246" s="286"/>
      <c r="B246" s="282" t="s">
        <v>489</v>
      </c>
      <c r="C246" s="283" t="s">
        <v>489</v>
      </c>
      <c r="D246" s="284"/>
      <c r="E246" s="285"/>
      <c r="F246" s="285"/>
      <c r="G246" s="285"/>
      <c r="H246" s="286"/>
      <c r="I246" s="286">
        <f>SUM(H245:I245)</f>
        <v>0</v>
      </c>
      <c r="J246" s="286"/>
    </row>
    <row r="247" spans="1:10">
      <c r="A247" s="19" t="s">
        <v>743</v>
      </c>
      <c r="B247" s="19" t="s">
        <v>218</v>
      </c>
      <c r="C247" s="19"/>
      <c r="D247" s="20"/>
      <c r="E247" s="19"/>
      <c r="F247" s="19"/>
      <c r="G247" s="19"/>
      <c r="H247" s="19"/>
      <c r="I247" s="19"/>
      <c r="J247" s="21">
        <f>SUBTOTAL(9,J248:J334)</f>
        <v>0</v>
      </c>
    </row>
    <row r="248" spans="1:10">
      <c r="A248" s="287" t="s">
        <v>744</v>
      </c>
      <c r="B248" s="287" t="s">
        <v>219</v>
      </c>
      <c r="C248" s="287"/>
      <c r="D248" s="288"/>
      <c r="E248" s="287"/>
      <c r="F248" s="287"/>
      <c r="G248" s="287"/>
      <c r="H248" s="287"/>
      <c r="I248" s="287"/>
      <c r="J248" s="289">
        <f>SUBTOTAL(9,J249:J277)</f>
        <v>0</v>
      </c>
    </row>
    <row r="249" spans="1:10" ht="26.4">
      <c r="A249" s="25" t="s">
        <v>745</v>
      </c>
      <c r="B249" s="25" t="s">
        <v>220</v>
      </c>
      <c r="C249" s="26" t="s">
        <v>100</v>
      </c>
      <c r="D249" s="27">
        <v>45</v>
      </c>
      <c r="E249" s="28"/>
      <c r="F249" s="28"/>
      <c r="G249" s="28">
        <f t="shared" ref="G249:G277" si="136">TRUNC(SUM(E249:F249),2)</f>
        <v>0</v>
      </c>
      <c r="H249" s="28">
        <f t="shared" ref="H249:H277" si="137">TRUNC(D249*E249,2)</f>
        <v>0</v>
      </c>
      <c r="I249" s="28">
        <f t="shared" ref="I249:I277" si="138">TRUNC(D249*F249,2)</f>
        <v>0</v>
      </c>
      <c r="J249" s="28">
        <f t="shared" ref="J249:J277" si="139">TRUNC(SUM(H249:I249),2)</f>
        <v>0</v>
      </c>
    </row>
    <row r="250" spans="1:10" ht="26.4">
      <c r="A250" s="25" t="s">
        <v>746</v>
      </c>
      <c r="B250" s="25" t="s">
        <v>221</v>
      </c>
      <c r="C250" s="26" t="s">
        <v>100</v>
      </c>
      <c r="D250" s="27">
        <v>43.6</v>
      </c>
      <c r="E250" s="28"/>
      <c r="F250" s="28"/>
      <c r="G250" s="28">
        <f t="shared" si="136"/>
        <v>0</v>
      </c>
      <c r="H250" s="28">
        <f t="shared" si="137"/>
        <v>0</v>
      </c>
      <c r="I250" s="28">
        <f t="shared" si="138"/>
        <v>0</v>
      </c>
      <c r="J250" s="28">
        <f t="shared" si="139"/>
        <v>0</v>
      </c>
    </row>
    <row r="251" spans="1:10" ht="26.4">
      <c r="A251" s="25" t="s">
        <v>747</v>
      </c>
      <c r="B251" s="25" t="s">
        <v>222</v>
      </c>
      <c r="C251" s="26" t="s">
        <v>30</v>
      </c>
      <c r="D251" s="27">
        <v>20</v>
      </c>
      <c r="E251" s="28"/>
      <c r="F251" s="28"/>
      <c r="G251" s="28">
        <f t="shared" si="136"/>
        <v>0</v>
      </c>
      <c r="H251" s="28">
        <f t="shared" si="137"/>
        <v>0</v>
      </c>
      <c r="I251" s="28">
        <f t="shared" si="138"/>
        <v>0</v>
      </c>
      <c r="J251" s="28">
        <f t="shared" si="139"/>
        <v>0</v>
      </c>
    </row>
    <row r="252" spans="1:10" ht="26.4">
      <c r="A252" s="25" t="s">
        <v>748</v>
      </c>
      <c r="B252" s="25" t="s">
        <v>223</v>
      </c>
      <c r="C252" s="26" t="s">
        <v>30</v>
      </c>
      <c r="D252" s="27">
        <v>1</v>
      </c>
      <c r="E252" s="28"/>
      <c r="F252" s="28"/>
      <c r="G252" s="28">
        <f t="shared" si="136"/>
        <v>0</v>
      </c>
      <c r="H252" s="28">
        <f t="shared" si="137"/>
        <v>0</v>
      </c>
      <c r="I252" s="28">
        <f t="shared" si="138"/>
        <v>0</v>
      </c>
      <c r="J252" s="28">
        <f t="shared" si="139"/>
        <v>0</v>
      </c>
    </row>
    <row r="253" spans="1:10" ht="26.4">
      <c r="A253" s="25" t="s">
        <v>749</v>
      </c>
      <c r="B253" s="25" t="s">
        <v>224</v>
      </c>
      <c r="C253" s="26" t="s">
        <v>30</v>
      </c>
      <c r="D253" s="27">
        <v>2</v>
      </c>
      <c r="E253" s="28"/>
      <c r="F253" s="28"/>
      <c r="G253" s="28">
        <f t="shared" si="136"/>
        <v>0</v>
      </c>
      <c r="H253" s="28">
        <f t="shared" si="137"/>
        <v>0</v>
      </c>
      <c r="I253" s="28">
        <f t="shared" si="138"/>
        <v>0</v>
      </c>
      <c r="J253" s="28">
        <f t="shared" si="139"/>
        <v>0</v>
      </c>
    </row>
    <row r="254" spans="1:10" ht="26.4">
      <c r="A254" s="25" t="s">
        <v>750</v>
      </c>
      <c r="B254" s="25" t="s">
        <v>225</v>
      </c>
      <c r="C254" s="26" t="s">
        <v>30</v>
      </c>
      <c r="D254" s="27">
        <v>1</v>
      </c>
      <c r="E254" s="28"/>
      <c r="F254" s="28"/>
      <c r="G254" s="28">
        <f t="shared" si="136"/>
        <v>0</v>
      </c>
      <c r="H254" s="28">
        <f t="shared" si="137"/>
        <v>0</v>
      </c>
      <c r="I254" s="28">
        <f t="shared" si="138"/>
        <v>0</v>
      </c>
      <c r="J254" s="28">
        <f t="shared" si="139"/>
        <v>0</v>
      </c>
    </row>
    <row r="255" spans="1:10" ht="26.4">
      <c r="A255" s="25" t="s">
        <v>751</v>
      </c>
      <c r="B255" s="25" t="s">
        <v>226</v>
      </c>
      <c r="C255" s="26" t="s">
        <v>30</v>
      </c>
      <c r="D255" s="27">
        <v>2</v>
      </c>
      <c r="E255" s="28"/>
      <c r="F255" s="28"/>
      <c r="G255" s="28">
        <f t="shared" si="136"/>
        <v>0</v>
      </c>
      <c r="H255" s="28">
        <f t="shared" si="137"/>
        <v>0</v>
      </c>
      <c r="I255" s="28">
        <f t="shared" si="138"/>
        <v>0</v>
      </c>
      <c r="J255" s="28">
        <f t="shared" si="139"/>
        <v>0</v>
      </c>
    </row>
    <row r="256" spans="1:10" ht="26.4">
      <c r="A256" s="25" t="s">
        <v>752</v>
      </c>
      <c r="B256" s="25" t="s">
        <v>227</v>
      </c>
      <c r="C256" s="26" t="s">
        <v>30</v>
      </c>
      <c r="D256" s="27">
        <v>1</v>
      </c>
      <c r="E256" s="28"/>
      <c r="F256" s="28"/>
      <c r="G256" s="28">
        <f t="shared" si="136"/>
        <v>0</v>
      </c>
      <c r="H256" s="28">
        <f t="shared" si="137"/>
        <v>0</v>
      </c>
      <c r="I256" s="28">
        <f t="shared" si="138"/>
        <v>0</v>
      </c>
      <c r="J256" s="28">
        <f t="shared" si="139"/>
        <v>0</v>
      </c>
    </row>
    <row r="257" spans="1:10" ht="26.4">
      <c r="A257" s="25" t="s">
        <v>753</v>
      </c>
      <c r="B257" s="25" t="s">
        <v>228</v>
      </c>
      <c r="C257" s="26" t="s">
        <v>30</v>
      </c>
      <c r="D257" s="27">
        <v>7</v>
      </c>
      <c r="E257" s="28"/>
      <c r="F257" s="28"/>
      <c r="G257" s="28">
        <f t="shared" si="136"/>
        <v>0</v>
      </c>
      <c r="H257" s="28">
        <f t="shared" si="137"/>
        <v>0</v>
      </c>
      <c r="I257" s="28">
        <f t="shared" si="138"/>
        <v>0</v>
      </c>
      <c r="J257" s="28">
        <f t="shared" si="139"/>
        <v>0</v>
      </c>
    </row>
    <row r="258" spans="1:10" ht="26.4">
      <c r="A258" s="25" t="s">
        <v>754</v>
      </c>
      <c r="B258" s="25" t="s">
        <v>229</v>
      </c>
      <c r="C258" s="26" t="s">
        <v>30</v>
      </c>
      <c r="D258" s="27">
        <v>1</v>
      </c>
      <c r="E258" s="28"/>
      <c r="F258" s="28"/>
      <c r="G258" s="28">
        <f t="shared" si="136"/>
        <v>0</v>
      </c>
      <c r="H258" s="28">
        <f t="shared" si="137"/>
        <v>0</v>
      </c>
      <c r="I258" s="28">
        <f t="shared" si="138"/>
        <v>0</v>
      </c>
      <c r="J258" s="28">
        <f t="shared" si="139"/>
        <v>0</v>
      </c>
    </row>
    <row r="259" spans="1:10" ht="39.6">
      <c r="A259" s="25" t="s">
        <v>755</v>
      </c>
      <c r="B259" s="25" t="s">
        <v>230</v>
      </c>
      <c r="C259" s="26" t="s">
        <v>30</v>
      </c>
      <c r="D259" s="27">
        <v>3</v>
      </c>
      <c r="E259" s="28"/>
      <c r="F259" s="28"/>
      <c r="G259" s="28">
        <f t="shared" si="136"/>
        <v>0</v>
      </c>
      <c r="H259" s="28">
        <f t="shared" si="137"/>
        <v>0</v>
      </c>
      <c r="I259" s="28">
        <f t="shared" si="138"/>
        <v>0</v>
      </c>
      <c r="J259" s="28">
        <f t="shared" si="139"/>
        <v>0</v>
      </c>
    </row>
    <row r="260" spans="1:10" ht="39.6">
      <c r="A260" s="25" t="s">
        <v>756</v>
      </c>
      <c r="B260" s="25" t="s">
        <v>231</v>
      </c>
      <c r="C260" s="26" t="s">
        <v>30</v>
      </c>
      <c r="D260" s="27">
        <v>2</v>
      </c>
      <c r="E260" s="28"/>
      <c r="F260" s="28"/>
      <c r="G260" s="28">
        <f t="shared" si="136"/>
        <v>0</v>
      </c>
      <c r="H260" s="28">
        <f t="shared" si="137"/>
        <v>0</v>
      </c>
      <c r="I260" s="28">
        <f t="shared" si="138"/>
        <v>0</v>
      </c>
      <c r="J260" s="28">
        <f t="shared" si="139"/>
        <v>0</v>
      </c>
    </row>
    <row r="261" spans="1:10" ht="39.6">
      <c r="A261" s="25" t="s">
        <v>757</v>
      </c>
      <c r="B261" s="25" t="s">
        <v>232</v>
      </c>
      <c r="C261" s="26" t="s">
        <v>30</v>
      </c>
      <c r="D261" s="27">
        <v>1</v>
      </c>
      <c r="E261" s="28"/>
      <c r="F261" s="28"/>
      <c r="G261" s="28">
        <f t="shared" si="136"/>
        <v>0</v>
      </c>
      <c r="H261" s="28">
        <f t="shared" si="137"/>
        <v>0</v>
      </c>
      <c r="I261" s="28">
        <f t="shared" si="138"/>
        <v>0</v>
      </c>
      <c r="J261" s="28">
        <f t="shared" si="139"/>
        <v>0</v>
      </c>
    </row>
    <row r="262" spans="1:10" ht="39.6">
      <c r="A262" s="25" t="s">
        <v>758</v>
      </c>
      <c r="B262" s="25" t="s">
        <v>233</v>
      </c>
      <c r="C262" s="26" t="s">
        <v>30</v>
      </c>
      <c r="D262" s="27">
        <v>10</v>
      </c>
      <c r="E262" s="28"/>
      <c r="F262" s="28"/>
      <c r="G262" s="28">
        <f t="shared" si="136"/>
        <v>0</v>
      </c>
      <c r="H262" s="28">
        <f t="shared" si="137"/>
        <v>0</v>
      </c>
      <c r="I262" s="28">
        <f t="shared" si="138"/>
        <v>0</v>
      </c>
      <c r="J262" s="28">
        <f t="shared" si="139"/>
        <v>0</v>
      </c>
    </row>
    <row r="263" spans="1:10" ht="39.6">
      <c r="A263" s="25" t="s">
        <v>759</v>
      </c>
      <c r="B263" s="25" t="s">
        <v>234</v>
      </c>
      <c r="C263" s="26" t="s">
        <v>30</v>
      </c>
      <c r="D263" s="27">
        <v>2</v>
      </c>
      <c r="E263" s="28"/>
      <c r="F263" s="28"/>
      <c r="G263" s="28">
        <f t="shared" si="136"/>
        <v>0</v>
      </c>
      <c r="H263" s="28">
        <f t="shared" si="137"/>
        <v>0</v>
      </c>
      <c r="I263" s="28">
        <f t="shared" si="138"/>
        <v>0</v>
      </c>
      <c r="J263" s="28">
        <f t="shared" si="139"/>
        <v>0</v>
      </c>
    </row>
    <row r="264" spans="1:10" ht="39.6">
      <c r="A264" s="25" t="s">
        <v>760</v>
      </c>
      <c r="B264" s="25" t="s">
        <v>235</v>
      </c>
      <c r="C264" s="26" t="s">
        <v>30</v>
      </c>
      <c r="D264" s="27">
        <v>1</v>
      </c>
      <c r="E264" s="28"/>
      <c r="F264" s="28"/>
      <c r="G264" s="28">
        <f t="shared" si="136"/>
        <v>0</v>
      </c>
      <c r="H264" s="28">
        <f t="shared" si="137"/>
        <v>0</v>
      </c>
      <c r="I264" s="28">
        <f t="shared" si="138"/>
        <v>0</v>
      </c>
      <c r="J264" s="28">
        <f t="shared" si="139"/>
        <v>0</v>
      </c>
    </row>
    <row r="265" spans="1:10" ht="39.6">
      <c r="A265" s="25" t="s">
        <v>761</v>
      </c>
      <c r="B265" s="25" t="s">
        <v>236</v>
      </c>
      <c r="C265" s="26" t="s">
        <v>30</v>
      </c>
      <c r="D265" s="27">
        <v>2</v>
      </c>
      <c r="E265" s="28"/>
      <c r="F265" s="28"/>
      <c r="G265" s="28">
        <f t="shared" si="136"/>
        <v>0</v>
      </c>
      <c r="H265" s="28">
        <f t="shared" si="137"/>
        <v>0</v>
      </c>
      <c r="I265" s="28">
        <f t="shared" si="138"/>
        <v>0</v>
      </c>
      <c r="J265" s="28">
        <f t="shared" si="139"/>
        <v>0</v>
      </c>
    </row>
    <row r="266" spans="1:10" ht="39.6">
      <c r="A266" s="25" t="s">
        <v>762</v>
      </c>
      <c r="B266" s="25" t="s">
        <v>237</v>
      </c>
      <c r="C266" s="26" t="s">
        <v>30</v>
      </c>
      <c r="D266" s="27">
        <v>6</v>
      </c>
      <c r="E266" s="28"/>
      <c r="F266" s="28"/>
      <c r="G266" s="28">
        <f t="shared" si="136"/>
        <v>0</v>
      </c>
      <c r="H266" s="28">
        <f t="shared" si="137"/>
        <v>0</v>
      </c>
      <c r="I266" s="28">
        <f t="shared" si="138"/>
        <v>0</v>
      </c>
      <c r="J266" s="28">
        <f t="shared" si="139"/>
        <v>0</v>
      </c>
    </row>
    <row r="267" spans="1:10" ht="39.6">
      <c r="A267" s="25" t="s">
        <v>763</v>
      </c>
      <c r="B267" s="25" t="s">
        <v>238</v>
      </c>
      <c r="C267" s="26" t="s">
        <v>30</v>
      </c>
      <c r="D267" s="27">
        <v>5</v>
      </c>
      <c r="E267" s="28"/>
      <c r="F267" s="28"/>
      <c r="G267" s="28">
        <f t="shared" si="136"/>
        <v>0</v>
      </c>
      <c r="H267" s="28">
        <f t="shared" si="137"/>
        <v>0</v>
      </c>
      <c r="I267" s="28">
        <f t="shared" si="138"/>
        <v>0</v>
      </c>
      <c r="J267" s="28">
        <f t="shared" si="139"/>
        <v>0</v>
      </c>
    </row>
    <row r="268" spans="1:10" ht="26.4">
      <c r="A268" s="25" t="s">
        <v>764</v>
      </c>
      <c r="B268" s="25" t="s">
        <v>239</v>
      </c>
      <c r="C268" s="26" t="s">
        <v>30</v>
      </c>
      <c r="D268" s="27">
        <v>1</v>
      </c>
      <c r="E268" s="28"/>
      <c r="F268" s="28"/>
      <c r="G268" s="28">
        <f t="shared" si="136"/>
        <v>0</v>
      </c>
      <c r="H268" s="28">
        <f t="shared" si="137"/>
        <v>0</v>
      </c>
      <c r="I268" s="28">
        <f t="shared" si="138"/>
        <v>0</v>
      </c>
      <c r="J268" s="28">
        <f t="shared" si="139"/>
        <v>0</v>
      </c>
    </row>
    <row r="269" spans="1:10" ht="26.4">
      <c r="A269" s="25" t="s">
        <v>765</v>
      </c>
      <c r="B269" s="25" t="s">
        <v>240</v>
      </c>
      <c r="C269" s="26" t="s">
        <v>30</v>
      </c>
      <c r="D269" s="27">
        <v>5</v>
      </c>
      <c r="E269" s="28"/>
      <c r="F269" s="28"/>
      <c r="G269" s="28">
        <f t="shared" si="136"/>
        <v>0</v>
      </c>
      <c r="H269" s="28">
        <f t="shared" si="137"/>
        <v>0</v>
      </c>
      <c r="I269" s="28">
        <f t="shared" si="138"/>
        <v>0</v>
      </c>
      <c r="J269" s="28">
        <f t="shared" si="139"/>
        <v>0</v>
      </c>
    </row>
    <row r="270" spans="1:10" ht="26.4">
      <c r="A270" s="25" t="s">
        <v>766</v>
      </c>
      <c r="B270" s="25" t="s">
        <v>241</v>
      </c>
      <c r="C270" s="26" t="s">
        <v>30</v>
      </c>
      <c r="D270" s="27">
        <v>2</v>
      </c>
      <c r="E270" s="28"/>
      <c r="F270" s="28"/>
      <c r="G270" s="28">
        <f t="shared" si="136"/>
        <v>0</v>
      </c>
      <c r="H270" s="28">
        <f t="shared" si="137"/>
        <v>0</v>
      </c>
      <c r="I270" s="28">
        <f t="shared" si="138"/>
        <v>0</v>
      </c>
      <c r="J270" s="28">
        <f t="shared" si="139"/>
        <v>0</v>
      </c>
    </row>
    <row r="271" spans="1:10" ht="39.6">
      <c r="A271" s="25" t="s">
        <v>767</v>
      </c>
      <c r="B271" s="25" t="s">
        <v>242</v>
      </c>
      <c r="C271" s="26" t="s">
        <v>100</v>
      </c>
      <c r="D271" s="27">
        <v>42.97</v>
      </c>
      <c r="E271" s="28"/>
      <c r="F271" s="28"/>
      <c r="G271" s="28">
        <f t="shared" si="136"/>
        <v>0</v>
      </c>
      <c r="H271" s="28">
        <f t="shared" si="137"/>
        <v>0</v>
      </c>
      <c r="I271" s="28">
        <f t="shared" si="138"/>
        <v>0</v>
      </c>
      <c r="J271" s="28">
        <f t="shared" si="139"/>
        <v>0</v>
      </c>
    </row>
    <row r="272" spans="1:10" ht="39.6">
      <c r="A272" s="25" t="s">
        <v>768</v>
      </c>
      <c r="B272" s="25" t="s">
        <v>243</v>
      </c>
      <c r="C272" s="26" t="s">
        <v>100</v>
      </c>
      <c r="D272" s="27">
        <v>42.97</v>
      </c>
      <c r="E272" s="28"/>
      <c r="F272" s="28"/>
      <c r="G272" s="28">
        <f t="shared" si="136"/>
        <v>0</v>
      </c>
      <c r="H272" s="28">
        <f t="shared" si="137"/>
        <v>0</v>
      </c>
      <c r="I272" s="28">
        <f t="shared" si="138"/>
        <v>0</v>
      </c>
      <c r="J272" s="28">
        <f t="shared" si="139"/>
        <v>0</v>
      </c>
    </row>
    <row r="273" spans="1:10">
      <c r="A273" s="25" t="s">
        <v>769</v>
      </c>
      <c r="B273" s="25" t="s">
        <v>244</v>
      </c>
      <c r="C273" s="26" t="s">
        <v>54</v>
      </c>
      <c r="D273" s="27">
        <v>4.62</v>
      </c>
      <c r="E273" s="28"/>
      <c r="F273" s="28"/>
      <c r="G273" s="28">
        <f t="shared" si="136"/>
        <v>0</v>
      </c>
      <c r="H273" s="28">
        <f t="shared" si="137"/>
        <v>0</v>
      </c>
      <c r="I273" s="28">
        <f t="shared" si="138"/>
        <v>0</v>
      </c>
      <c r="J273" s="28">
        <f t="shared" si="139"/>
        <v>0</v>
      </c>
    </row>
    <row r="274" spans="1:10" ht="26.4">
      <c r="A274" s="25" t="s">
        <v>770</v>
      </c>
      <c r="B274" s="25" t="s">
        <v>245</v>
      </c>
      <c r="C274" s="26" t="s">
        <v>54</v>
      </c>
      <c r="D274" s="27">
        <v>5.05</v>
      </c>
      <c r="E274" s="28"/>
      <c r="F274" s="28"/>
      <c r="G274" s="28">
        <f t="shared" si="136"/>
        <v>0</v>
      </c>
      <c r="H274" s="28">
        <f t="shared" si="137"/>
        <v>0</v>
      </c>
      <c r="I274" s="28">
        <f t="shared" si="138"/>
        <v>0</v>
      </c>
      <c r="J274" s="28">
        <f t="shared" si="139"/>
        <v>0</v>
      </c>
    </row>
    <row r="275" spans="1:10" ht="26.4">
      <c r="A275" s="25" t="s">
        <v>771</v>
      </c>
      <c r="B275" s="25" t="s">
        <v>246</v>
      </c>
      <c r="C275" s="26" t="s">
        <v>54</v>
      </c>
      <c r="D275" s="27">
        <v>0.61</v>
      </c>
      <c r="E275" s="28"/>
      <c r="F275" s="28"/>
      <c r="G275" s="28">
        <f t="shared" si="136"/>
        <v>0</v>
      </c>
      <c r="H275" s="28">
        <f t="shared" si="137"/>
        <v>0</v>
      </c>
      <c r="I275" s="28">
        <f t="shared" si="138"/>
        <v>0</v>
      </c>
      <c r="J275" s="28">
        <f t="shared" si="139"/>
        <v>0</v>
      </c>
    </row>
    <row r="276" spans="1:10" ht="52.8">
      <c r="A276" s="25" t="s">
        <v>772</v>
      </c>
      <c r="B276" s="25" t="s">
        <v>59</v>
      </c>
      <c r="C276" s="26" t="s">
        <v>54</v>
      </c>
      <c r="D276" s="27">
        <v>0.73</v>
      </c>
      <c r="E276" s="28"/>
      <c r="F276" s="28"/>
      <c r="G276" s="28">
        <f t="shared" si="136"/>
        <v>0</v>
      </c>
      <c r="H276" s="28">
        <f t="shared" si="137"/>
        <v>0</v>
      </c>
      <c r="I276" s="28">
        <f t="shared" si="138"/>
        <v>0</v>
      </c>
      <c r="J276" s="28">
        <f t="shared" si="139"/>
        <v>0</v>
      </c>
    </row>
    <row r="277" spans="1:10" ht="26.4">
      <c r="A277" s="25" t="s">
        <v>773</v>
      </c>
      <c r="B277" s="25" t="s">
        <v>60</v>
      </c>
      <c r="C277" s="26" t="s">
        <v>61</v>
      </c>
      <c r="D277" s="27">
        <v>21.9</v>
      </c>
      <c r="E277" s="28"/>
      <c r="F277" s="28"/>
      <c r="G277" s="28">
        <f t="shared" si="136"/>
        <v>0</v>
      </c>
      <c r="H277" s="28">
        <f t="shared" si="137"/>
        <v>0</v>
      </c>
      <c r="I277" s="28">
        <f t="shared" si="138"/>
        <v>0</v>
      </c>
      <c r="J277" s="28">
        <f t="shared" si="139"/>
        <v>0</v>
      </c>
    </row>
    <row r="278" spans="1:10">
      <c r="A278" s="287" t="s">
        <v>774</v>
      </c>
      <c r="B278" s="287" t="s">
        <v>247</v>
      </c>
      <c r="C278" s="287"/>
      <c r="D278" s="288"/>
      <c r="E278" s="287"/>
      <c r="F278" s="287"/>
      <c r="G278" s="287"/>
      <c r="H278" s="287"/>
      <c r="I278" s="287"/>
      <c r="J278" s="289">
        <f>SUBTOTAL(9,J279:J291)</f>
        <v>0</v>
      </c>
    </row>
    <row r="279" spans="1:10" ht="26.4">
      <c r="A279" s="25" t="s">
        <v>775</v>
      </c>
      <c r="B279" s="25" t="s">
        <v>248</v>
      </c>
      <c r="C279" s="26" t="s">
        <v>30</v>
      </c>
      <c r="D279" s="27">
        <v>1</v>
      </c>
      <c r="E279" s="28"/>
      <c r="F279" s="28"/>
      <c r="G279" s="28">
        <f t="shared" ref="G279:G291" si="140">TRUNC(SUM(E279:F279),2)</f>
        <v>0</v>
      </c>
      <c r="H279" s="28">
        <f t="shared" ref="H279:H291" si="141">TRUNC(D279*E279,2)</f>
        <v>0</v>
      </c>
      <c r="I279" s="28">
        <f t="shared" ref="I279:I291" si="142">TRUNC(D279*F279,2)</f>
        <v>0</v>
      </c>
      <c r="J279" s="28">
        <f t="shared" ref="J279:J291" si="143">TRUNC(SUM(H279:I279),2)</f>
        <v>0</v>
      </c>
    </row>
    <row r="280" spans="1:10" ht="26.4">
      <c r="A280" s="25" t="s">
        <v>776</v>
      </c>
      <c r="B280" s="25" t="s">
        <v>249</v>
      </c>
      <c r="C280" s="26" t="s">
        <v>100</v>
      </c>
      <c r="D280" s="27">
        <v>49.8</v>
      </c>
      <c r="E280" s="28"/>
      <c r="F280" s="28"/>
      <c r="G280" s="28">
        <f t="shared" si="140"/>
        <v>0</v>
      </c>
      <c r="H280" s="28">
        <f t="shared" si="141"/>
        <v>0</v>
      </c>
      <c r="I280" s="28">
        <f t="shared" si="142"/>
        <v>0</v>
      </c>
      <c r="J280" s="28">
        <f t="shared" si="143"/>
        <v>0</v>
      </c>
    </row>
    <row r="281" spans="1:10" ht="26.4">
      <c r="A281" s="25" t="s">
        <v>777</v>
      </c>
      <c r="B281" s="25" t="s">
        <v>250</v>
      </c>
      <c r="C281" s="26" t="s">
        <v>30</v>
      </c>
      <c r="D281" s="27">
        <v>7</v>
      </c>
      <c r="E281" s="28"/>
      <c r="F281" s="28"/>
      <c r="G281" s="28">
        <f t="shared" si="140"/>
        <v>0</v>
      </c>
      <c r="H281" s="28">
        <f t="shared" si="141"/>
        <v>0</v>
      </c>
      <c r="I281" s="28">
        <f t="shared" si="142"/>
        <v>0</v>
      </c>
      <c r="J281" s="28">
        <f t="shared" si="143"/>
        <v>0</v>
      </c>
    </row>
    <row r="282" spans="1:10" ht="26.4">
      <c r="A282" s="25" t="s">
        <v>778</v>
      </c>
      <c r="B282" s="25" t="s">
        <v>251</v>
      </c>
      <c r="C282" s="26" t="s">
        <v>30</v>
      </c>
      <c r="D282" s="27">
        <v>1</v>
      </c>
      <c r="E282" s="28"/>
      <c r="F282" s="28"/>
      <c r="G282" s="28">
        <f t="shared" si="140"/>
        <v>0</v>
      </c>
      <c r="H282" s="28">
        <f t="shared" si="141"/>
        <v>0</v>
      </c>
      <c r="I282" s="28">
        <f t="shared" si="142"/>
        <v>0</v>
      </c>
      <c r="J282" s="28">
        <f t="shared" si="143"/>
        <v>0</v>
      </c>
    </row>
    <row r="283" spans="1:10" ht="39.6">
      <c r="A283" s="25" t="s">
        <v>779</v>
      </c>
      <c r="B283" s="25" t="s">
        <v>252</v>
      </c>
      <c r="C283" s="26" t="s">
        <v>30</v>
      </c>
      <c r="D283" s="27">
        <v>6</v>
      </c>
      <c r="E283" s="28"/>
      <c r="F283" s="28"/>
      <c r="G283" s="28">
        <f t="shared" si="140"/>
        <v>0</v>
      </c>
      <c r="H283" s="28">
        <f t="shared" si="141"/>
        <v>0</v>
      </c>
      <c r="I283" s="28">
        <f t="shared" si="142"/>
        <v>0</v>
      </c>
      <c r="J283" s="28">
        <f t="shared" si="143"/>
        <v>0</v>
      </c>
    </row>
    <row r="284" spans="1:10" ht="26.4">
      <c r="A284" s="25" t="s">
        <v>780</v>
      </c>
      <c r="B284" s="25" t="s">
        <v>253</v>
      </c>
      <c r="C284" s="26" t="s">
        <v>30</v>
      </c>
      <c r="D284" s="27">
        <v>10</v>
      </c>
      <c r="E284" s="28"/>
      <c r="F284" s="28"/>
      <c r="G284" s="28">
        <f t="shared" si="140"/>
        <v>0</v>
      </c>
      <c r="H284" s="28">
        <f t="shared" si="141"/>
        <v>0</v>
      </c>
      <c r="I284" s="28">
        <f t="shared" si="142"/>
        <v>0</v>
      </c>
      <c r="J284" s="28">
        <f t="shared" si="143"/>
        <v>0</v>
      </c>
    </row>
    <row r="285" spans="1:10" ht="26.4">
      <c r="A285" s="25" t="s">
        <v>781</v>
      </c>
      <c r="B285" s="25" t="s">
        <v>254</v>
      </c>
      <c r="C285" s="26" t="s">
        <v>30</v>
      </c>
      <c r="D285" s="27">
        <v>5</v>
      </c>
      <c r="E285" s="28"/>
      <c r="F285" s="28"/>
      <c r="G285" s="28">
        <f t="shared" si="140"/>
        <v>0</v>
      </c>
      <c r="H285" s="28">
        <f t="shared" si="141"/>
        <v>0</v>
      </c>
      <c r="I285" s="28">
        <f t="shared" si="142"/>
        <v>0</v>
      </c>
      <c r="J285" s="28">
        <f t="shared" si="143"/>
        <v>0</v>
      </c>
    </row>
    <row r="286" spans="1:10">
      <c r="A286" s="25" t="s">
        <v>782</v>
      </c>
      <c r="B286" s="25" t="s">
        <v>255</v>
      </c>
      <c r="C286" s="26" t="s">
        <v>30</v>
      </c>
      <c r="D286" s="27">
        <v>10</v>
      </c>
      <c r="E286" s="28"/>
      <c r="F286" s="28"/>
      <c r="G286" s="28">
        <f t="shared" si="140"/>
        <v>0</v>
      </c>
      <c r="H286" s="28">
        <f t="shared" si="141"/>
        <v>0</v>
      </c>
      <c r="I286" s="28">
        <f t="shared" si="142"/>
        <v>0</v>
      </c>
      <c r="J286" s="28">
        <f t="shared" si="143"/>
        <v>0</v>
      </c>
    </row>
    <row r="287" spans="1:10">
      <c r="A287" s="25" t="s">
        <v>783</v>
      </c>
      <c r="B287" s="25" t="s">
        <v>256</v>
      </c>
      <c r="C287" s="26" t="s">
        <v>30</v>
      </c>
      <c r="D287" s="27">
        <v>6</v>
      </c>
      <c r="E287" s="28"/>
      <c r="F287" s="28"/>
      <c r="G287" s="28">
        <f t="shared" si="140"/>
        <v>0</v>
      </c>
      <c r="H287" s="28">
        <f t="shared" si="141"/>
        <v>0</v>
      </c>
      <c r="I287" s="28">
        <f t="shared" si="142"/>
        <v>0</v>
      </c>
      <c r="J287" s="28">
        <f t="shared" si="143"/>
        <v>0</v>
      </c>
    </row>
    <row r="288" spans="1:10" ht="39.6">
      <c r="A288" s="25" t="s">
        <v>784</v>
      </c>
      <c r="B288" s="25" t="s">
        <v>238</v>
      </c>
      <c r="C288" s="26" t="s">
        <v>30</v>
      </c>
      <c r="D288" s="27">
        <v>5</v>
      </c>
      <c r="E288" s="28"/>
      <c r="F288" s="28"/>
      <c r="G288" s="28">
        <f t="shared" si="140"/>
        <v>0</v>
      </c>
      <c r="H288" s="28">
        <f t="shared" si="141"/>
        <v>0</v>
      </c>
      <c r="I288" s="28">
        <f t="shared" si="142"/>
        <v>0</v>
      </c>
      <c r="J288" s="28">
        <f t="shared" si="143"/>
        <v>0</v>
      </c>
    </row>
    <row r="289" spans="1:10" ht="26.4">
      <c r="A289" s="25" t="s">
        <v>785</v>
      </c>
      <c r="B289" s="25" t="s">
        <v>257</v>
      </c>
      <c r="C289" s="26" t="s">
        <v>30</v>
      </c>
      <c r="D289" s="27">
        <v>2</v>
      </c>
      <c r="E289" s="28"/>
      <c r="F289" s="28"/>
      <c r="G289" s="28">
        <f t="shared" si="140"/>
        <v>0</v>
      </c>
      <c r="H289" s="28">
        <f t="shared" si="141"/>
        <v>0</v>
      </c>
      <c r="I289" s="28">
        <f t="shared" si="142"/>
        <v>0</v>
      </c>
      <c r="J289" s="28">
        <f t="shared" si="143"/>
        <v>0</v>
      </c>
    </row>
    <row r="290" spans="1:10" ht="26.4">
      <c r="A290" s="25" t="s">
        <v>786</v>
      </c>
      <c r="B290" s="25" t="s">
        <v>258</v>
      </c>
      <c r="C290" s="26" t="s">
        <v>30</v>
      </c>
      <c r="D290" s="27">
        <v>1</v>
      </c>
      <c r="E290" s="28"/>
      <c r="F290" s="28"/>
      <c r="G290" s="28">
        <f t="shared" si="140"/>
        <v>0</v>
      </c>
      <c r="H290" s="28">
        <f t="shared" si="141"/>
        <v>0</v>
      </c>
      <c r="I290" s="28">
        <f t="shared" si="142"/>
        <v>0</v>
      </c>
      <c r="J290" s="28">
        <f t="shared" si="143"/>
        <v>0</v>
      </c>
    </row>
    <row r="291" spans="1:10" ht="39.6">
      <c r="A291" s="25" t="s">
        <v>787</v>
      </c>
      <c r="B291" s="25" t="s">
        <v>259</v>
      </c>
      <c r="C291" s="26" t="s">
        <v>30</v>
      </c>
      <c r="D291" s="27">
        <v>1</v>
      </c>
      <c r="E291" s="28"/>
      <c r="F291" s="28"/>
      <c r="G291" s="28">
        <f t="shared" si="140"/>
        <v>0</v>
      </c>
      <c r="H291" s="28">
        <f t="shared" si="141"/>
        <v>0</v>
      </c>
      <c r="I291" s="28">
        <f t="shared" si="142"/>
        <v>0</v>
      </c>
      <c r="J291" s="28">
        <f t="shared" si="143"/>
        <v>0</v>
      </c>
    </row>
    <row r="292" spans="1:10">
      <c r="A292" s="287" t="s">
        <v>788</v>
      </c>
      <c r="B292" s="287" t="s">
        <v>260</v>
      </c>
      <c r="C292" s="287"/>
      <c r="D292" s="288"/>
      <c r="E292" s="287"/>
      <c r="F292" s="287"/>
      <c r="G292" s="287"/>
      <c r="H292" s="287"/>
      <c r="I292" s="287"/>
      <c r="J292" s="289">
        <f>SUBTOTAL(9,J293:J319)</f>
        <v>0</v>
      </c>
    </row>
    <row r="293" spans="1:10" ht="39.6">
      <c r="A293" s="25" t="s">
        <v>789</v>
      </c>
      <c r="B293" s="25" t="s">
        <v>261</v>
      </c>
      <c r="C293" s="26" t="s">
        <v>100</v>
      </c>
      <c r="D293" s="27">
        <v>5.9</v>
      </c>
      <c r="E293" s="28"/>
      <c r="F293" s="28"/>
      <c r="G293" s="28">
        <f t="shared" ref="G293:G319" si="144">TRUNC(SUM(E293:F293),2)</f>
        <v>0</v>
      </c>
      <c r="H293" s="28">
        <f t="shared" ref="H293:H319" si="145">TRUNC(D293*E293,2)</f>
        <v>0</v>
      </c>
      <c r="I293" s="28">
        <f t="shared" ref="I293:I319" si="146">TRUNC(D293*F293,2)</f>
        <v>0</v>
      </c>
      <c r="J293" s="28">
        <f t="shared" ref="J293:J319" si="147">TRUNC(SUM(H293:I293),2)</f>
        <v>0</v>
      </c>
    </row>
    <row r="294" spans="1:10" ht="39.6">
      <c r="A294" s="25" t="s">
        <v>790</v>
      </c>
      <c r="B294" s="25" t="s">
        <v>262</v>
      </c>
      <c r="C294" s="26" t="s">
        <v>100</v>
      </c>
      <c r="D294" s="27">
        <v>27.2</v>
      </c>
      <c r="E294" s="28"/>
      <c r="F294" s="28"/>
      <c r="G294" s="28">
        <f t="shared" si="144"/>
        <v>0</v>
      </c>
      <c r="H294" s="28">
        <f t="shared" si="145"/>
        <v>0</v>
      </c>
      <c r="I294" s="28">
        <f t="shared" si="146"/>
        <v>0</v>
      </c>
      <c r="J294" s="28">
        <f t="shared" si="147"/>
        <v>0</v>
      </c>
    </row>
    <row r="295" spans="1:10" ht="39.6">
      <c r="A295" s="25" t="s">
        <v>791</v>
      </c>
      <c r="B295" s="25" t="s">
        <v>263</v>
      </c>
      <c r="C295" s="26" t="s">
        <v>100</v>
      </c>
      <c r="D295" s="27">
        <v>22</v>
      </c>
      <c r="E295" s="28"/>
      <c r="F295" s="28"/>
      <c r="G295" s="28">
        <f t="shared" si="144"/>
        <v>0</v>
      </c>
      <c r="H295" s="28">
        <f t="shared" si="145"/>
        <v>0</v>
      </c>
      <c r="I295" s="28">
        <f t="shared" si="146"/>
        <v>0</v>
      </c>
      <c r="J295" s="28">
        <f t="shared" si="147"/>
        <v>0</v>
      </c>
    </row>
    <row r="296" spans="1:10" ht="26.4">
      <c r="A296" s="25" t="s">
        <v>792</v>
      </c>
      <c r="B296" s="25" t="s">
        <v>264</v>
      </c>
      <c r="C296" s="26" t="s">
        <v>100</v>
      </c>
      <c r="D296" s="27">
        <v>8.6999999999999993</v>
      </c>
      <c r="E296" s="28"/>
      <c r="F296" s="28"/>
      <c r="G296" s="28">
        <f t="shared" si="144"/>
        <v>0</v>
      </c>
      <c r="H296" s="28">
        <f t="shared" si="145"/>
        <v>0</v>
      </c>
      <c r="I296" s="28">
        <f t="shared" si="146"/>
        <v>0</v>
      </c>
      <c r="J296" s="28">
        <f t="shared" si="147"/>
        <v>0</v>
      </c>
    </row>
    <row r="297" spans="1:10" ht="26.4">
      <c r="A297" s="25" t="s">
        <v>793</v>
      </c>
      <c r="B297" s="25" t="s">
        <v>265</v>
      </c>
      <c r="C297" s="26" t="s">
        <v>100</v>
      </c>
      <c r="D297" s="27">
        <v>23.3</v>
      </c>
      <c r="E297" s="28"/>
      <c r="F297" s="28"/>
      <c r="G297" s="28">
        <f t="shared" si="144"/>
        <v>0</v>
      </c>
      <c r="H297" s="28">
        <f t="shared" si="145"/>
        <v>0</v>
      </c>
      <c r="I297" s="28">
        <f t="shared" si="146"/>
        <v>0</v>
      </c>
      <c r="J297" s="28">
        <f t="shared" si="147"/>
        <v>0</v>
      </c>
    </row>
    <row r="298" spans="1:10" ht="39.6">
      <c r="A298" s="25" t="s">
        <v>794</v>
      </c>
      <c r="B298" s="25" t="s">
        <v>266</v>
      </c>
      <c r="C298" s="26" t="s">
        <v>30</v>
      </c>
      <c r="D298" s="27">
        <v>3</v>
      </c>
      <c r="E298" s="28"/>
      <c r="F298" s="28"/>
      <c r="G298" s="28">
        <f t="shared" si="144"/>
        <v>0</v>
      </c>
      <c r="H298" s="28">
        <f t="shared" si="145"/>
        <v>0</v>
      </c>
      <c r="I298" s="28">
        <f t="shared" si="146"/>
        <v>0</v>
      </c>
      <c r="J298" s="28">
        <f t="shared" si="147"/>
        <v>0</v>
      </c>
    </row>
    <row r="299" spans="1:10" ht="39.6">
      <c r="A299" s="25" t="s">
        <v>795</v>
      </c>
      <c r="B299" s="25" t="s">
        <v>267</v>
      </c>
      <c r="C299" s="26" t="s">
        <v>30</v>
      </c>
      <c r="D299" s="27">
        <v>10</v>
      </c>
      <c r="E299" s="28"/>
      <c r="F299" s="28"/>
      <c r="G299" s="28">
        <f t="shared" si="144"/>
        <v>0</v>
      </c>
      <c r="H299" s="28">
        <f t="shared" si="145"/>
        <v>0</v>
      </c>
      <c r="I299" s="28">
        <f t="shared" si="146"/>
        <v>0</v>
      </c>
      <c r="J299" s="28">
        <f t="shared" si="147"/>
        <v>0</v>
      </c>
    </row>
    <row r="300" spans="1:10" ht="39.6">
      <c r="A300" s="25" t="s">
        <v>796</v>
      </c>
      <c r="B300" s="25" t="s">
        <v>268</v>
      </c>
      <c r="C300" s="26" t="s">
        <v>30</v>
      </c>
      <c r="D300" s="27">
        <v>5</v>
      </c>
      <c r="E300" s="28"/>
      <c r="F300" s="28"/>
      <c r="G300" s="28">
        <f t="shared" si="144"/>
        <v>0</v>
      </c>
      <c r="H300" s="28">
        <f t="shared" si="145"/>
        <v>0</v>
      </c>
      <c r="I300" s="28">
        <f t="shared" si="146"/>
        <v>0</v>
      </c>
      <c r="J300" s="28">
        <f t="shared" si="147"/>
        <v>0</v>
      </c>
    </row>
    <row r="301" spans="1:10" ht="39.6">
      <c r="A301" s="25" t="s">
        <v>797</v>
      </c>
      <c r="B301" s="25" t="s">
        <v>269</v>
      </c>
      <c r="C301" s="26" t="s">
        <v>30</v>
      </c>
      <c r="D301" s="27">
        <v>3</v>
      </c>
      <c r="E301" s="28"/>
      <c r="F301" s="28"/>
      <c r="G301" s="28">
        <f t="shared" si="144"/>
        <v>0</v>
      </c>
      <c r="H301" s="28">
        <f t="shared" si="145"/>
        <v>0</v>
      </c>
      <c r="I301" s="28">
        <f t="shared" si="146"/>
        <v>0</v>
      </c>
      <c r="J301" s="28">
        <f t="shared" si="147"/>
        <v>0</v>
      </c>
    </row>
    <row r="302" spans="1:10" ht="39.6">
      <c r="A302" s="25" t="s">
        <v>798</v>
      </c>
      <c r="B302" s="25" t="s">
        <v>270</v>
      </c>
      <c r="C302" s="26" t="s">
        <v>30</v>
      </c>
      <c r="D302" s="27">
        <v>9</v>
      </c>
      <c r="E302" s="28"/>
      <c r="F302" s="28"/>
      <c r="G302" s="28">
        <f t="shared" si="144"/>
        <v>0</v>
      </c>
      <c r="H302" s="28">
        <f t="shared" si="145"/>
        <v>0</v>
      </c>
      <c r="I302" s="28">
        <f t="shared" si="146"/>
        <v>0</v>
      </c>
      <c r="J302" s="28">
        <f t="shared" si="147"/>
        <v>0</v>
      </c>
    </row>
    <row r="303" spans="1:10" ht="39.6">
      <c r="A303" s="25" t="s">
        <v>799</v>
      </c>
      <c r="B303" s="25" t="s">
        <v>271</v>
      </c>
      <c r="C303" s="26" t="s">
        <v>30</v>
      </c>
      <c r="D303" s="27">
        <v>1</v>
      </c>
      <c r="E303" s="28"/>
      <c r="F303" s="28"/>
      <c r="G303" s="28">
        <f t="shared" si="144"/>
        <v>0</v>
      </c>
      <c r="H303" s="28">
        <f t="shared" si="145"/>
        <v>0</v>
      </c>
      <c r="I303" s="28">
        <f t="shared" si="146"/>
        <v>0</v>
      </c>
      <c r="J303" s="28">
        <f t="shared" si="147"/>
        <v>0</v>
      </c>
    </row>
    <row r="304" spans="1:10" ht="52.8">
      <c r="A304" s="25" t="s">
        <v>800</v>
      </c>
      <c r="B304" s="25" t="s">
        <v>272</v>
      </c>
      <c r="C304" s="26" t="s">
        <v>30</v>
      </c>
      <c r="D304" s="27">
        <v>3</v>
      </c>
      <c r="E304" s="28"/>
      <c r="F304" s="28"/>
      <c r="G304" s="28">
        <f t="shared" si="144"/>
        <v>0</v>
      </c>
      <c r="H304" s="28">
        <f t="shared" si="145"/>
        <v>0</v>
      </c>
      <c r="I304" s="28">
        <f t="shared" si="146"/>
        <v>0</v>
      </c>
      <c r="J304" s="28">
        <f t="shared" si="147"/>
        <v>0</v>
      </c>
    </row>
    <row r="305" spans="1:10" ht="39.6">
      <c r="A305" s="25" t="s">
        <v>801</v>
      </c>
      <c r="B305" s="25" t="s">
        <v>273</v>
      </c>
      <c r="C305" s="26" t="s">
        <v>30</v>
      </c>
      <c r="D305" s="27">
        <v>6</v>
      </c>
      <c r="E305" s="28"/>
      <c r="F305" s="28"/>
      <c r="G305" s="28">
        <f t="shared" si="144"/>
        <v>0</v>
      </c>
      <c r="H305" s="28">
        <f t="shared" si="145"/>
        <v>0</v>
      </c>
      <c r="I305" s="28">
        <f t="shared" si="146"/>
        <v>0</v>
      </c>
      <c r="J305" s="28">
        <f t="shared" si="147"/>
        <v>0</v>
      </c>
    </row>
    <row r="306" spans="1:10" ht="39.6">
      <c r="A306" s="25" t="s">
        <v>802</v>
      </c>
      <c r="B306" s="25" t="s">
        <v>274</v>
      </c>
      <c r="C306" s="26" t="s">
        <v>30</v>
      </c>
      <c r="D306" s="27">
        <v>7</v>
      </c>
      <c r="E306" s="28"/>
      <c r="F306" s="28"/>
      <c r="G306" s="28">
        <f t="shared" si="144"/>
        <v>0</v>
      </c>
      <c r="H306" s="28">
        <f t="shared" si="145"/>
        <v>0</v>
      </c>
      <c r="I306" s="28">
        <f t="shared" si="146"/>
        <v>0</v>
      </c>
      <c r="J306" s="28">
        <f t="shared" si="147"/>
        <v>0</v>
      </c>
    </row>
    <row r="307" spans="1:10" ht="39.6">
      <c r="A307" s="25" t="s">
        <v>803</v>
      </c>
      <c r="B307" s="25" t="s">
        <v>275</v>
      </c>
      <c r="C307" s="26" t="s">
        <v>30</v>
      </c>
      <c r="D307" s="27">
        <v>10</v>
      </c>
      <c r="E307" s="28"/>
      <c r="F307" s="28"/>
      <c r="G307" s="28">
        <f t="shared" si="144"/>
        <v>0</v>
      </c>
      <c r="H307" s="28">
        <f t="shared" si="145"/>
        <v>0</v>
      </c>
      <c r="I307" s="28">
        <f t="shared" si="146"/>
        <v>0</v>
      </c>
      <c r="J307" s="28">
        <f t="shared" si="147"/>
        <v>0</v>
      </c>
    </row>
    <row r="308" spans="1:10" ht="39.6">
      <c r="A308" s="25" t="s">
        <v>804</v>
      </c>
      <c r="B308" s="25" t="s">
        <v>276</v>
      </c>
      <c r="C308" s="26" t="s">
        <v>30</v>
      </c>
      <c r="D308" s="27">
        <v>1</v>
      </c>
      <c r="E308" s="28"/>
      <c r="F308" s="28"/>
      <c r="G308" s="28">
        <f t="shared" si="144"/>
        <v>0</v>
      </c>
      <c r="H308" s="28">
        <f t="shared" si="145"/>
        <v>0</v>
      </c>
      <c r="I308" s="28">
        <f t="shared" si="146"/>
        <v>0</v>
      </c>
      <c r="J308" s="28">
        <f t="shared" si="147"/>
        <v>0</v>
      </c>
    </row>
    <row r="309" spans="1:10" ht="39.6">
      <c r="A309" s="25" t="s">
        <v>805</v>
      </c>
      <c r="B309" s="25" t="s">
        <v>277</v>
      </c>
      <c r="C309" s="26" t="s">
        <v>30</v>
      </c>
      <c r="D309" s="27">
        <v>4</v>
      </c>
      <c r="E309" s="28"/>
      <c r="F309" s="28"/>
      <c r="G309" s="28">
        <f t="shared" si="144"/>
        <v>0</v>
      </c>
      <c r="H309" s="28">
        <f t="shared" si="145"/>
        <v>0</v>
      </c>
      <c r="I309" s="28">
        <f t="shared" si="146"/>
        <v>0</v>
      </c>
      <c r="J309" s="28">
        <f t="shared" si="147"/>
        <v>0</v>
      </c>
    </row>
    <row r="310" spans="1:10" ht="39.6">
      <c r="A310" s="25" t="s">
        <v>806</v>
      </c>
      <c r="B310" s="25" t="s">
        <v>278</v>
      </c>
      <c r="C310" s="26" t="s">
        <v>30</v>
      </c>
      <c r="D310" s="27">
        <v>5</v>
      </c>
      <c r="E310" s="28"/>
      <c r="F310" s="28"/>
      <c r="G310" s="28">
        <f t="shared" si="144"/>
        <v>0</v>
      </c>
      <c r="H310" s="28">
        <f t="shared" si="145"/>
        <v>0</v>
      </c>
      <c r="I310" s="28">
        <f t="shared" si="146"/>
        <v>0</v>
      </c>
      <c r="J310" s="28">
        <f t="shared" si="147"/>
        <v>0</v>
      </c>
    </row>
    <row r="311" spans="1:10" ht="39.6">
      <c r="A311" s="25" t="s">
        <v>807</v>
      </c>
      <c r="B311" s="25" t="s">
        <v>279</v>
      </c>
      <c r="C311" s="26" t="s">
        <v>30</v>
      </c>
      <c r="D311" s="27">
        <v>4</v>
      </c>
      <c r="E311" s="28"/>
      <c r="F311" s="28"/>
      <c r="G311" s="28">
        <f t="shared" si="144"/>
        <v>0</v>
      </c>
      <c r="H311" s="28">
        <f t="shared" si="145"/>
        <v>0</v>
      </c>
      <c r="I311" s="28">
        <f t="shared" si="146"/>
        <v>0</v>
      </c>
      <c r="J311" s="28">
        <f t="shared" si="147"/>
        <v>0</v>
      </c>
    </row>
    <row r="312" spans="1:10" ht="39.6">
      <c r="A312" s="25" t="s">
        <v>808</v>
      </c>
      <c r="B312" s="25" t="s">
        <v>280</v>
      </c>
      <c r="C312" s="26" t="s">
        <v>30</v>
      </c>
      <c r="D312" s="27">
        <v>7</v>
      </c>
      <c r="E312" s="28"/>
      <c r="F312" s="28"/>
      <c r="G312" s="28">
        <f t="shared" si="144"/>
        <v>0</v>
      </c>
      <c r="H312" s="28">
        <f t="shared" si="145"/>
        <v>0</v>
      </c>
      <c r="I312" s="28">
        <f t="shared" si="146"/>
        <v>0</v>
      </c>
      <c r="J312" s="28">
        <f t="shared" si="147"/>
        <v>0</v>
      </c>
    </row>
    <row r="313" spans="1:10" ht="39.6">
      <c r="A313" s="25" t="s">
        <v>809</v>
      </c>
      <c r="B313" s="25" t="s">
        <v>281</v>
      </c>
      <c r="C313" s="26" t="s">
        <v>30</v>
      </c>
      <c r="D313" s="27">
        <v>3</v>
      </c>
      <c r="E313" s="28"/>
      <c r="F313" s="28"/>
      <c r="G313" s="28">
        <f t="shared" si="144"/>
        <v>0</v>
      </c>
      <c r="H313" s="28">
        <f t="shared" si="145"/>
        <v>0</v>
      </c>
      <c r="I313" s="28">
        <f t="shared" si="146"/>
        <v>0</v>
      </c>
      <c r="J313" s="28">
        <f t="shared" si="147"/>
        <v>0</v>
      </c>
    </row>
    <row r="314" spans="1:10" ht="26.4">
      <c r="A314" s="25" t="s">
        <v>810</v>
      </c>
      <c r="B314" s="25" t="s">
        <v>282</v>
      </c>
      <c r="C314" s="26" t="s">
        <v>30</v>
      </c>
      <c r="D314" s="27">
        <v>21</v>
      </c>
      <c r="E314" s="28"/>
      <c r="F314" s="28"/>
      <c r="G314" s="28">
        <f t="shared" si="144"/>
        <v>0</v>
      </c>
      <c r="H314" s="28">
        <f t="shared" si="145"/>
        <v>0</v>
      </c>
      <c r="I314" s="28">
        <f t="shared" si="146"/>
        <v>0</v>
      </c>
      <c r="J314" s="28">
        <f t="shared" si="147"/>
        <v>0</v>
      </c>
    </row>
    <row r="315" spans="1:10">
      <c r="A315" s="25" t="s">
        <v>811</v>
      </c>
      <c r="B315" s="25" t="s">
        <v>244</v>
      </c>
      <c r="C315" s="26" t="s">
        <v>54</v>
      </c>
      <c r="D315" s="27">
        <v>11.71</v>
      </c>
      <c r="E315" s="28"/>
      <c r="F315" s="28"/>
      <c r="G315" s="28">
        <f t="shared" si="144"/>
        <v>0</v>
      </c>
      <c r="H315" s="28">
        <f t="shared" si="145"/>
        <v>0</v>
      </c>
      <c r="I315" s="28">
        <f t="shared" si="146"/>
        <v>0</v>
      </c>
      <c r="J315" s="28">
        <f t="shared" si="147"/>
        <v>0</v>
      </c>
    </row>
    <row r="316" spans="1:10" ht="26.4">
      <c r="A316" s="25" t="s">
        <v>812</v>
      </c>
      <c r="B316" s="25" t="s">
        <v>245</v>
      </c>
      <c r="C316" s="26" t="s">
        <v>54</v>
      </c>
      <c r="D316" s="27">
        <v>11.95</v>
      </c>
      <c r="E316" s="28"/>
      <c r="F316" s="28"/>
      <c r="G316" s="28">
        <f t="shared" si="144"/>
        <v>0</v>
      </c>
      <c r="H316" s="28">
        <f t="shared" si="145"/>
        <v>0</v>
      </c>
      <c r="I316" s="28">
        <f t="shared" si="146"/>
        <v>0</v>
      </c>
      <c r="J316" s="28">
        <f t="shared" si="147"/>
        <v>0</v>
      </c>
    </row>
    <row r="317" spans="1:10" ht="26.4">
      <c r="A317" s="25" t="s">
        <v>813</v>
      </c>
      <c r="B317" s="25" t="s">
        <v>246</v>
      </c>
      <c r="C317" s="26" t="s">
        <v>54</v>
      </c>
      <c r="D317" s="27">
        <v>1.37</v>
      </c>
      <c r="E317" s="28"/>
      <c r="F317" s="28"/>
      <c r="G317" s="28">
        <f t="shared" si="144"/>
        <v>0</v>
      </c>
      <c r="H317" s="28">
        <f t="shared" si="145"/>
        <v>0</v>
      </c>
      <c r="I317" s="28">
        <f t="shared" si="146"/>
        <v>0</v>
      </c>
      <c r="J317" s="28">
        <f t="shared" si="147"/>
        <v>0</v>
      </c>
    </row>
    <row r="318" spans="1:10" ht="52.8">
      <c r="A318" s="25" t="s">
        <v>814</v>
      </c>
      <c r="B318" s="25" t="s">
        <v>59</v>
      </c>
      <c r="C318" s="26" t="s">
        <v>54</v>
      </c>
      <c r="D318" s="27">
        <v>2.69</v>
      </c>
      <c r="E318" s="28"/>
      <c r="F318" s="28"/>
      <c r="G318" s="28">
        <f t="shared" si="144"/>
        <v>0</v>
      </c>
      <c r="H318" s="28">
        <f t="shared" si="145"/>
        <v>0</v>
      </c>
      <c r="I318" s="28">
        <f t="shared" si="146"/>
        <v>0</v>
      </c>
      <c r="J318" s="28">
        <f t="shared" si="147"/>
        <v>0</v>
      </c>
    </row>
    <row r="319" spans="1:10" ht="26.4">
      <c r="A319" s="25" t="s">
        <v>815</v>
      </c>
      <c r="B319" s="25" t="s">
        <v>60</v>
      </c>
      <c r="C319" s="26" t="s">
        <v>61</v>
      </c>
      <c r="D319" s="27">
        <v>80.7</v>
      </c>
      <c r="E319" s="28"/>
      <c r="F319" s="28"/>
      <c r="G319" s="28">
        <f t="shared" si="144"/>
        <v>0</v>
      </c>
      <c r="H319" s="28">
        <f t="shared" si="145"/>
        <v>0</v>
      </c>
      <c r="I319" s="28">
        <f t="shared" si="146"/>
        <v>0</v>
      </c>
      <c r="J319" s="28">
        <f t="shared" si="147"/>
        <v>0</v>
      </c>
    </row>
    <row r="320" spans="1:10">
      <c r="A320" s="287" t="s">
        <v>816</v>
      </c>
      <c r="B320" s="287" t="s">
        <v>283</v>
      </c>
      <c r="C320" s="287"/>
      <c r="D320" s="288"/>
      <c r="E320" s="287"/>
      <c r="F320" s="287"/>
      <c r="G320" s="287"/>
      <c r="H320" s="287"/>
      <c r="I320" s="287"/>
      <c r="J320" s="289">
        <f>SUBTOTAL(9,J321:J334)</f>
        <v>0</v>
      </c>
    </row>
    <row r="321" spans="1:10" ht="26.4">
      <c r="A321" s="25" t="s">
        <v>817</v>
      </c>
      <c r="B321" s="25" t="s">
        <v>264</v>
      </c>
      <c r="C321" s="26" t="s">
        <v>100</v>
      </c>
      <c r="D321" s="27">
        <v>6.6</v>
      </c>
      <c r="E321" s="28"/>
      <c r="F321" s="28"/>
      <c r="G321" s="28">
        <f t="shared" ref="G321:G334" si="148">TRUNC(SUM(E321:F321),2)</f>
        <v>0</v>
      </c>
      <c r="H321" s="28">
        <f t="shared" ref="H321:H334" si="149">TRUNC(D321*E321,2)</f>
        <v>0</v>
      </c>
      <c r="I321" s="28">
        <f t="shared" ref="I321:I334" si="150">TRUNC(D321*F321,2)</f>
        <v>0</v>
      </c>
      <c r="J321" s="28">
        <f t="shared" ref="J321:J334" si="151">TRUNC(SUM(H321:I321),2)</f>
        <v>0</v>
      </c>
    </row>
    <row r="322" spans="1:10" ht="39.6">
      <c r="A322" s="25" t="s">
        <v>818</v>
      </c>
      <c r="B322" s="25" t="s">
        <v>284</v>
      </c>
      <c r="C322" s="26" t="s">
        <v>100</v>
      </c>
      <c r="D322" s="27">
        <v>57.9</v>
      </c>
      <c r="E322" s="28"/>
      <c r="F322" s="28"/>
      <c r="G322" s="28">
        <f t="shared" si="148"/>
        <v>0</v>
      </c>
      <c r="H322" s="28">
        <f t="shared" si="149"/>
        <v>0</v>
      </c>
      <c r="I322" s="28">
        <f t="shared" si="150"/>
        <v>0</v>
      </c>
      <c r="J322" s="28">
        <f t="shared" si="151"/>
        <v>0</v>
      </c>
    </row>
    <row r="323" spans="1:10" ht="39.6">
      <c r="A323" s="25" t="s">
        <v>819</v>
      </c>
      <c r="B323" s="25" t="s">
        <v>528</v>
      </c>
      <c r="C323" s="26" t="s">
        <v>100</v>
      </c>
      <c r="D323" s="27">
        <v>4.5</v>
      </c>
      <c r="E323" s="28"/>
      <c r="F323" s="28"/>
      <c r="G323" s="28">
        <f t="shared" si="148"/>
        <v>0</v>
      </c>
      <c r="H323" s="28">
        <f t="shared" si="149"/>
        <v>0</v>
      </c>
      <c r="I323" s="28">
        <f t="shared" si="150"/>
        <v>0</v>
      </c>
      <c r="J323" s="28">
        <f t="shared" si="151"/>
        <v>0</v>
      </c>
    </row>
    <row r="324" spans="1:10" ht="39.6">
      <c r="A324" s="25" t="s">
        <v>820</v>
      </c>
      <c r="B324" s="25" t="s">
        <v>285</v>
      </c>
      <c r="C324" s="26" t="s">
        <v>30</v>
      </c>
      <c r="D324" s="27">
        <v>4</v>
      </c>
      <c r="E324" s="28"/>
      <c r="F324" s="28"/>
      <c r="G324" s="28">
        <f t="shared" si="148"/>
        <v>0</v>
      </c>
      <c r="H324" s="28">
        <f t="shared" si="149"/>
        <v>0</v>
      </c>
      <c r="I324" s="28">
        <f t="shared" si="150"/>
        <v>0</v>
      </c>
      <c r="J324" s="28">
        <f t="shared" si="151"/>
        <v>0</v>
      </c>
    </row>
    <row r="325" spans="1:10" ht="39.6">
      <c r="A325" s="25" t="s">
        <v>821</v>
      </c>
      <c r="B325" s="25" t="s">
        <v>286</v>
      </c>
      <c r="C325" s="26" t="s">
        <v>30</v>
      </c>
      <c r="D325" s="27">
        <v>11</v>
      </c>
      <c r="E325" s="28"/>
      <c r="F325" s="28"/>
      <c r="G325" s="28">
        <f t="shared" si="148"/>
        <v>0</v>
      </c>
      <c r="H325" s="28">
        <f t="shared" si="149"/>
        <v>0</v>
      </c>
      <c r="I325" s="28">
        <f t="shared" si="150"/>
        <v>0</v>
      </c>
      <c r="J325" s="28">
        <f t="shared" si="151"/>
        <v>0</v>
      </c>
    </row>
    <row r="326" spans="1:10" ht="39.6">
      <c r="A326" s="25" t="s">
        <v>822</v>
      </c>
      <c r="B326" s="25" t="s">
        <v>287</v>
      </c>
      <c r="C326" s="26" t="s">
        <v>30</v>
      </c>
      <c r="D326" s="27">
        <v>12</v>
      </c>
      <c r="E326" s="28"/>
      <c r="F326" s="28"/>
      <c r="G326" s="28">
        <f t="shared" si="148"/>
        <v>0</v>
      </c>
      <c r="H326" s="28">
        <f t="shared" si="149"/>
        <v>0</v>
      </c>
      <c r="I326" s="28">
        <f t="shared" si="150"/>
        <v>0</v>
      </c>
      <c r="J326" s="28">
        <f t="shared" si="151"/>
        <v>0</v>
      </c>
    </row>
    <row r="327" spans="1:10" ht="39.6">
      <c r="A327" s="25" t="s">
        <v>823</v>
      </c>
      <c r="B327" s="25" t="s">
        <v>288</v>
      </c>
      <c r="C327" s="26" t="s">
        <v>30</v>
      </c>
      <c r="D327" s="27">
        <v>3</v>
      </c>
      <c r="E327" s="28"/>
      <c r="F327" s="28"/>
      <c r="G327" s="28">
        <f t="shared" si="148"/>
        <v>0</v>
      </c>
      <c r="H327" s="28">
        <f t="shared" si="149"/>
        <v>0</v>
      </c>
      <c r="I327" s="28">
        <f t="shared" si="150"/>
        <v>0</v>
      </c>
      <c r="J327" s="28">
        <f t="shared" si="151"/>
        <v>0</v>
      </c>
    </row>
    <row r="328" spans="1:10" ht="39.6">
      <c r="A328" s="25" t="s">
        <v>824</v>
      </c>
      <c r="B328" s="25" t="s">
        <v>289</v>
      </c>
      <c r="C328" s="26" t="s">
        <v>30</v>
      </c>
      <c r="D328" s="27">
        <v>3</v>
      </c>
      <c r="E328" s="28"/>
      <c r="F328" s="28"/>
      <c r="G328" s="28">
        <f t="shared" si="148"/>
        <v>0</v>
      </c>
      <c r="H328" s="28">
        <f t="shared" si="149"/>
        <v>0</v>
      </c>
      <c r="I328" s="28">
        <f t="shared" si="150"/>
        <v>0</v>
      </c>
      <c r="J328" s="28">
        <f t="shared" si="151"/>
        <v>0</v>
      </c>
    </row>
    <row r="329" spans="1:10" ht="26.4">
      <c r="A329" s="25" t="s">
        <v>825</v>
      </c>
      <c r="B329" s="25" t="s">
        <v>290</v>
      </c>
      <c r="C329" s="26" t="s">
        <v>100</v>
      </c>
      <c r="D329" s="27">
        <v>36.200000000000003</v>
      </c>
      <c r="E329" s="28"/>
      <c r="F329" s="28"/>
      <c r="G329" s="28">
        <f t="shared" si="148"/>
        <v>0</v>
      </c>
      <c r="H329" s="28">
        <f t="shared" si="149"/>
        <v>0</v>
      </c>
      <c r="I329" s="28">
        <f t="shared" si="150"/>
        <v>0</v>
      </c>
      <c r="J329" s="28">
        <f t="shared" si="151"/>
        <v>0</v>
      </c>
    </row>
    <row r="330" spans="1:10" ht="26.4">
      <c r="A330" s="25" t="s">
        <v>826</v>
      </c>
      <c r="B330" s="25" t="s">
        <v>291</v>
      </c>
      <c r="C330" s="26" t="s">
        <v>30</v>
      </c>
      <c r="D330" s="27">
        <v>2</v>
      </c>
      <c r="E330" s="28"/>
      <c r="F330" s="28"/>
      <c r="G330" s="28">
        <f t="shared" si="148"/>
        <v>0</v>
      </c>
      <c r="H330" s="28">
        <f t="shared" si="149"/>
        <v>0</v>
      </c>
      <c r="I330" s="28">
        <f t="shared" si="150"/>
        <v>0</v>
      </c>
      <c r="J330" s="28">
        <f t="shared" si="151"/>
        <v>0</v>
      </c>
    </row>
    <row r="331" spans="1:10" ht="26.4">
      <c r="A331" s="25" t="s">
        <v>827</v>
      </c>
      <c r="B331" s="25" t="s">
        <v>529</v>
      </c>
      <c r="C331" s="26" t="s">
        <v>30</v>
      </c>
      <c r="D331" s="27">
        <v>1</v>
      </c>
      <c r="E331" s="28"/>
      <c r="F331" s="28"/>
      <c r="G331" s="28">
        <f t="shared" ref="G331:G332" si="152">TRUNC(SUM(E331:F331),2)</f>
        <v>0</v>
      </c>
      <c r="H331" s="28">
        <f t="shared" ref="H331:H332" si="153">TRUNC(D331*E331,2)</f>
        <v>0</v>
      </c>
      <c r="I331" s="28">
        <f t="shared" ref="I331:I332" si="154">TRUNC(D331*F331,2)</f>
        <v>0</v>
      </c>
      <c r="J331" s="28">
        <f t="shared" ref="J331:J332" si="155">TRUNC(SUM(H331:I331),2)</f>
        <v>0</v>
      </c>
    </row>
    <row r="332" spans="1:10" ht="39.6">
      <c r="A332" s="25" t="s">
        <v>828</v>
      </c>
      <c r="B332" s="25" t="s">
        <v>292</v>
      </c>
      <c r="C332" s="26" t="s">
        <v>100</v>
      </c>
      <c r="D332" s="27">
        <v>23.7</v>
      </c>
      <c r="E332" s="28"/>
      <c r="F332" s="28"/>
      <c r="G332" s="28">
        <f t="shared" si="152"/>
        <v>0</v>
      </c>
      <c r="H332" s="28">
        <f t="shared" si="153"/>
        <v>0</v>
      </c>
      <c r="I332" s="28">
        <f t="shared" si="154"/>
        <v>0</v>
      </c>
      <c r="J332" s="28">
        <f t="shared" si="155"/>
        <v>0</v>
      </c>
    </row>
    <row r="333" spans="1:10" ht="26.4">
      <c r="A333" s="25" t="s">
        <v>829</v>
      </c>
      <c r="B333" s="25" t="s">
        <v>293</v>
      </c>
      <c r="C333" s="26" t="s">
        <v>100</v>
      </c>
      <c r="D333" s="27">
        <v>24.3</v>
      </c>
      <c r="E333" s="28"/>
      <c r="F333" s="28"/>
      <c r="G333" s="28">
        <f t="shared" si="148"/>
        <v>0</v>
      </c>
      <c r="H333" s="28">
        <f t="shared" si="149"/>
        <v>0</v>
      </c>
      <c r="I333" s="28">
        <f t="shared" si="150"/>
        <v>0</v>
      </c>
      <c r="J333" s="28">
        <f t="shared" si="151"/>
        <v>0</v>
      </c>
    </row>
    <row r="334" spans="1:10" ht="39.6">
      <c r="A334" s="25" t="s">
        <v>830</v>
      </c>
      <c r="B334" s="25" t="s">
        <v>294</v>
      </c>
      <c r="C334" s="26" t="s">
        <v>100</v>
      </c>
      <c r="D334" s="27">
        <v>5.4</v>
      </c>
      <c r="E334" s="28"/>
      <c r="F334" s="28"/>
      <c r="G334" s="28">
        <f t="shared" si="148"/>
        <v>0</v>
      </c>
      <c r="H334" s="28">
        <f t="shared" si="149"/>
        <v>0</v>
      </c>
      <c r="I334" s="28">
        <f t="shared" si="150"/>
        <v>0</v>
      </c>
      <c r="J334" s="28">
        <f t="shared" si="151"/>
        <v>0</v>
      </c>
    </row>
    <row r="335" spans="1:10" ht="13.8">
      <c r="A335" s="273"/>
      <c r="B335" s="277" t="s">
        <v>488</v>
      </c>
      <c r="C335" s="278" t="s">
        <v>489</v>
      </c>
      <c r="D335" s="279"/>
      <c r="E335" s="280"/>
      <c r="F335" s="280"/>
      <c r="G335" s="280"/>
      <c r="H335" s="281">
        <f>SUBTOTAL(9,H249:H334)</f>
        <v>0</v>
      </c>
      <c r="I335" s="281">
        <f>SUBTOTAL(9,I249:I334)</f>
        <v>0</v>
      </c>
      <c r="J335" s="276"/>
    </row>
    <row r="336" spans="1:10" ht="13.8">
      <c r="A336" s="286"/>
      <c r="B336" s="282" t="s">
        <v>489</v>
      </c>
      <c r="C336" s="283" t="s">
        <v>489</v>
      </c>
      <c r="D336" s="284"/>
      <c r="E336" s="285"/>
      <c r="F336" s="285"/>
      <c r="G336" s="285"/>
      <c r="H336" s="286"/>
      <c r="I336" s="286">
        <f>SUM(H335:I335)</f>
        <v>0</v>
      </c>
      <c r="J336" s="286"/>
    </row>
    <row r="337" spans="1:10">
      <c r="A337" s="19" t="s">
        <v>831</v>
      </c>
      <c r="B337" s="19" t="s">
        <v>295</v>
      </c>
      <c r="C337" s="19"/>
      <c r="D337" s="20"/>
      <c r="E337" s="19"/>
      <c r="F337" s="19"/>
      <c r="G337" s="19"/>
      <c r="H337" s="19"/>
      <c r="I337" s="19"/>
      <c r="J337" s="21">
        <f>SUBTOTAL(9,J338:J387)</f>
        <v>0</v>
      </c>
    </row>
    <row r="338" spans="1:10">
      <c r="A338" s="287" t="s">
        <v>832</v>
      </c>
      <c r="B338" s="287" t="s">
        <v>296</v>
      </c>
      <c r="C338" s="287"/>
      <c r="D338" s="288"/>
      <c r="E338" s="287"/>
      <c r="F338" s="287"/>
      <c r="G338" s="287"/>
      <c r="H338" s="287"/>
      <c r="I338" s="287"/>
      <c r="J338" s="289">
        <f>SUBTOTAL(9,J339:J345)</f>
        <v>0</v>
      </c>
    </row>
    <row r="339" spans="1:10" ht="39.6">
      <c r="A339" s="25" t="s">
        <v>833</v>
      </c>
      <c r="B339" s="25" t="s">
        <v>297</v>
      </c>
      <c r="C339" s="26" t="s">
        <v>100</v>
      </c>
      <c r="D339" s="27">
        <v>247</v>
      </c>
      <c r="E339" s="28"/>
      <c r="F339" s="28"/>
      <c r="G339" s="28">
        <f t="shared" ref="G339:G345" si="156">TRUNC(SUM(E339:F339),2)</f>
        <v>0</v>
      </c>
      <c r="H339" s="28">
        <f t="shared" ref="H339:H345" si="157">TRUNC(D339*E339,2)</f>
        <v>0</v>
      </c>
      <c r="I339" s="28">
        <f t="shared" ref="I339:I345" si="158">TRUNC(D339*F339,2)</f>
        <v>0</v>
      </c>
      <c r="J339" s="28">
        <f t="shared" ref="J339:J345" si="159">TRUNC(SUM(H339:I339),2)</f>
        <v>0</v>
      </c>
    </row>
    <row r="340" spans="1:10" ht="39.6">
      <c r="A340" s="25" t="s">
        <v>834</v>
      </c>
      <c r="B340" s="25" t="s">
        <v>298</v>
      </c>
      <c r="C340" s="26" t="s">
        <v>100</v>
      </c>
      <c r="D340" s="27">
        <v>470</v>
      </c>
      <c r="E340" s="28"/>
      <c r="F340" s="28"/>
      <c r="G340" s="28">
        <f t="shared" si="156"/>
        <v>0</v>
      </c>
      <c r="H340" s="28">
        <f t="shared" si="157"/>
        <v>0</v>
      </c>
      <c r="I340" s="28">
        <f t="shared" si="158"/>
        <v>0</v>
      </c>
      <c r="J340" s="28">
        <f t="shared" si="159"/>
        <v>0</v>
      </c>
    </row>
    <row r="341" spans="1:10" ht="26.4">
      <c r="A341" s="25" t="s">
        <v>835</v>
      </c>
      <c r="B341" s="25" t="s">
        <v>299</v>
      </c>
      <c r="C341" s="26" t="s">
        <v>30</v>
      </c>
      <c r="D341" s="27">
        <v>97</v>
      </c>
      <c r="E341" s="28"/>
      <c r="F341" s="28"/>
      <c r="G341" s="28">
        <f t="shared" si="156"/>
        <v>0</v>
      </c>
      <c r="H341" s="28">
        <f t="shared" si="157"/>
        <v>0</v>
      </c>
      <c r="I341" s="28">
        <f t="shared" si="158"/>
        <v>0</v>
      </c>
      <c r="J341" s="28">
        <f t="shared" si="159"/>
        <v>0</v>
      </c>
    </row>
    <row r="342" spans="1:10" ht="26.4">
      <c r="A342" s="25" t="s">
        <v>836</v>
      </c>
      <c r="B342" s="25" t="s">
        <v>300</v>
      </c>
      <c r="C342" s="26" t="s">
        <v>30</v>
      </c>
      <c r="D342" s="27">
        <v>32</v>
      </c>
      <c r="E342" s="28"/>
      <c r="F342" s="28"/>
      <c r="G342" s="28">
        <f t="shared" si="156"/>
        <v>0</v>
      </c>
      <c r="H342" s="28">
        <f t="shared" si="157"/>
        <v>0</v>
      </c>
      <c r="I342" s="28">
        <f t="shared" si="158"/>
        <v>0</v>
      </c>
      <c r="J342" s="28">
        <f t="shared" si="159"/>
        <v>0</v>
      </c>
    </row>
    <row r="343" spans="1:10" ht="39.6">
      <c r="A343" s="25" t="s">
        <v>837</v>
      </c>
      <c r="B343" s="25" t="s">
        <v>301</v>
      </c>
      <c r="C343" s="26" t="s">
        <v>30</v>
      </c>
      <c r="D343" s="27">
        <v>9</v>
      </c>
      <c r="E343" s="28"/>
      <c r="F343" s="28"/>
      <c r="G343" s="28">
        <f t="shared" si="156"/>
        <v>0</v>
      </c>
      <c r="H343" s="28">
        <f t="shared" si="157"/>
        <v>0</v>
      </c>
      <c r="I343" s="28">
        <f t="shared" si="158"/>
        <v>0</v>
      </c>
      <c r="J343" s="28">
        <f t="shared" si="159"/>
        <v>0</v>
      </c>
    </row>
    <row r="344" spans="1:10" ht="26.4">
      <c r="A344" s="25" t="s">
        <v>838</v>
      </c>
      <c r="B344" s="25" t="s">
        <v>302</v>
      </c>
      <c r="C344" s="26" t="s">
        <v>100</v>
      </c>
      <c r="D344" s="27">
        <v>106.5</v>
      </c>
      <c r="E344" s="28"/>
      <c r="F344" s="28"/>
      <c r="G344" s="28">
        <f t="shared" si="156"/>
        <v>0</v>
      </c>
      <c r="H344" s="28">
        <f t="shared" si="157"/>
        <v>0</v>
      </c>
      <c r="I344" s="28">
        <f t="shared" si="158"/>
        <v>0</v>
      </c>
      <c r="J344" s="28">
        <f t="shared" si="159"/>
        <v>0</v>
      </c>
    </row>
    <row r="345" spans="1:10" ht="26.4">
      <c r="A345" s="25" t="s">
        <v>839</v>
      </c>
      <c r="B345" s="25" t="s">
        <v>303</v>
      </c>
      <c r="C345" s="26" t="s">
        <v>100</v>
      </c>
      <c r="D345" s="27">
        <v>106.5</v>
      </c>
      <c r="E345" s="28"/>
      <c r="F345" s="28"/>
      <c r="G345" s="28">
        <f t="shared" si="156"/>
        <v>0</v>
      </c>
      <c r="H345" s="28">
        <f t="shared" si="157"/>
        <v>0</v>
      </c>
      <c r="I345" s="28">
        <f t="shared" si="158"/>
        <v>0</v>
      </c>
      <c r="J345" s="28">
        <f t="shared" si="159"/>
        <v>0</v>
      </c>
    </row>
    <row r="346" spans="1:10">
      <c r="A346" s="287" t="s">
        <v>840</v>
      </c>
      <c r="B346" s="287" t="s">
        <v>304</v>
      </c>
      <c r="C346" s="287"/>
      <c r="D346" s="288"/>
      <c r="E346" s="287"/>
      <c r="F346" s="287"/>
      <c r="G346" s="287"/>
      <c r="H346" s="287"/>
      <c r="I346" s="287"/>
      <c r="J346" s="289">
        <f>SUBTOTAL(9,J347:J351)</f>
        <v>0</v>
      </c>
    </row>
    <row r="347" spans="1:10" ht="39.6">
      <c r="A347" s="25" t="s">
        <v>841</v>
      </c>
      <c r="B347" s="25" t="s">
        <v>305</v>
      </c>
      <c r="C347" s="26" t="s">
        <v>100</v>
      </c>
      <c r="D347" s="27">
        <v>811.4</v>
      </c>
      <c r="E347" s="28"/>
      <c r="F347" s="28"/>
      <c r="G347" s="28">
        <f t="shared" ref="G347:G351" si="160">TRUNC(SUM(E347:F347),2)</f>
        <v>0</v>
      </c>
      <c r="H347" s="28">
        <f t="shared" ref="H347:H351" si="161">TRUNC(D347*E347,2)</f>
        <v>0</v>
      </c>
      <c r="I347" s="28">
        <f t="shared" ref="I347:I351" si="162">TRUNC(D347*F347,2)</f>
        <v>0</v>
      </c>
      <c r="J347" s="28">
        <f t="shared" ref="J347:J351" si="163">TRUNC(SUM(H347:I347),2)</f>
        <v>0</v>
      </c>
    </row>
    <row r="348" spans="1:10" ht="39.6">
      <c r="A348" s="25" t="s">
        <v>842</v>
      </c>
      <c r="B348" s="25" t="s">
        <v>306</v>
      </c>
      <c r="C348" s="26" t="s">
        <v>100</v>
      </c>
      <c r="D348" s="27">
        <v>409</v>
      </c>
      <c r="E348" s="28"/>
      <c r="F348" s="28"/>
      <c r="G348" s="28">
        <f t="shared" si="160"/>
        <v>0</v>
      </c>
      <c r="H348" s="28">
        <f t="shared" si="161"/>
        <v>0</v>
      </c>
      <c r="I348" s="28">
        <f t="shared" si="162"/>
        <v>0</v>
      </c>
      <c r="J348" s="28">
        <f t="shared" si="163"/>
        <v>0</v>
      </c>
    </row>
    <row r="349" spans="1:10" ht="39.6">
      <c r="A349" s="25" t="s">
        <v>843</v>
      </c>
      <c r="B349" s="25" t="s">
        <v>307</v>
      </c>
      <c r="C349" s="26" t="s">
        <v>100</v>
      </c>
      <c r="D349" s="27">
        <v>135</v>
      </c>
      <c r="E349" s="28"/>
      <c r="F349" s="28"/>
      <c r="G349" s="28">
        <f t="shared" si="160"/>
        <v>0</v>
      </c>
      <c r="H349" s="28">
        <f t="shared" si="161"/>
        <v>0</v>
      </c>
      <c r="I349" s="28">
        <f t="shared" si="162"/>
        <v>0</v>
      </c>
      <c r="J349" s="28">
        <f t="shared" si="163"/>
        <v>0</v>
      </c>
    </row>
    <row r="350" spans="1:10" ht="39.6">
      <c r="A350" s="25" t="s">
        <v>844</v>
      </c>
      <c r="B350" s="25" t="s">
        <v>308</v>
      </c>
      <c r="C350" s="26" t="s">
        <v>100</v>
      </c>
      <c r="D350" s="27">
        <v>65</v>
      </c>
      <c r="E350" s="28"/>
      <c r="F350" s="28"/>
      <c r="G350" s="28">
        <f t="shared" si="160"/>
        <v>0</v>
      </c>
      <c r="H350" s="28">
        <f t="shared" si="161"/>
        <v>0</v>
      </c>
      <c r="I350" s="28">
        <f t="shared" si="162"/>
        <v>0</v>
      </c>
      <c r="J350" s="28">
        <f t="shared" si="163"/>
        <v>0</v>
      </c>
    </row>
    <row r="351" spans="1:10" ht="39.6">
      <c r="A351" s="25" t="s">
        <v>845</v>
      </c>
      <c r="B351" s="25" t="s">
        <v>309</v>
      </c>
      <c r="C351" s="26" t="s">
        <v>100</v>
      </c>
      <c r="D351" s="27">
        <v>940</v>
      </c>
      <c r="E351" s="28"/>
      <c r="F351" s="28"/>
      <c r="G351" s="28">
        <f t="shared" si="160"/>
        <v>0</v>
      </c>
      <c r="H351" s="28">
        <f t="shared" si="161"/>
        <v>0</v>
      </c>
      <c r="I351" s="28">
        <f t="shared" si="162"/>
        <v>0</v>
      </c>
      <c r="J351" s="28">
        <f t="shared" si="163"/>
        <v>0</v>
      </c>
    </row>
    <row r="352" spans="1:10">
      <c r="A352" s="287" t="s">
        <v>846</v>
      </c>
      <c r="B352" s="287" t="s">
        <v>310</v>
      </c>
      <c r="C352" s="287"/>
      <c r="D352" s="288"/>
      <c r="E352" s="287"/>
      <c r="F352" s="287"/>
      <c r="G352" s="287"/>
      <c r="H352" s="287"/>
      <c r="I352" s="287"/>
      <c r="J352" s="289">
        <f>SUBTOTAL(9,J353:J368)</f>
        <v>0</v>
      </c>
    </row>
    <row r="353" spans="1:10" ht="26.4">
      <c r="A353" s="25" t="s">
        <v>847</v>
      </c>
      <c r="B353" s="25" t="s">
        <v>311</v>
      </c>
      <c r="C353" s="26" t="s">
        <v>30</v>
      </c>
      <c r="D353" s="27">
        <v>7</v>
      </c>
      <c r="E353" s="28"/>
      <c r="F353" s="28"/>
      <c r="G353" s="28">
        <f t="shared" ref="G353:G368" si="164">TRUNC(SUM(E353:F353),2)</f>
        <v>0</v>
      </c>
      <c r="H353" s="28">
        <f t="shared" ref="H353:H368" si="165">TRUNC(D353*E353,2)</f>
        <v>0</v>
      </c>
      <c r="I353" s="28">
        <f t="shared" ref="I353:I368" si="166">TRUNC(D353*F353,2)</f>
        <v>0</v>
      </c>
      <c r="J353" s="28">
        <f t="shared" ref="J353:J368" si="167">TRUNC(SUM(H353:I353),2)</f>
        <v>0</v>
      </c>
    </row>
    <row r="354" spans="1:10" ht="26.4">
      <c r="A354" s="25" t="s">
        <v>848</v>
      </c>
      <c r="B354" s="25" t="s">
        <v>312</v>
      </c>
      <c r="C354" s="26" t="s">
        <v>30</v>
      </c>
      <c r="D354" s="27">
        <v>7</v>
      </c>
      <c r="E354" s="28"/>
      <c r="F354" s="28"/>
      <c r="G354" s="28">
        <f t="shared" si="164"/>
        <v>0</v>
      </c>
      <c r="H354" s="28">
        <f t="shared" si="165"/>
        <v>0</v>
      </c>
      <c r="I354" s="28">
        <f t="shared" si="166"/>
        <v>0</v>
      </c>
      <c r="J354" s="28">
        <f t="shared" si="167"/>
        <v>0</v>
      </c>
    </row>
    <row r="355" spans="1:10" ht="26.4">
      <c r="A355" s="25" t="s">
        <v>849</v>
      </c>
      <c r="B355" s="25" t="s">
        <v>313</v>
      </c>
      <c r="C355" s="26" t="s">
        <v>30</v>
      </c>
      <c r="D355" s="27">
        <v>3</v>
      </c>
      <c r="E355" s="28"/>
      <c r="F355" s="28"/>
      <c r="G355" s="28">
        <f t="shared" si="164"/>
        <v>0</v>
      </c>
      <c r="H355" s="28">
        <f t="shared" si="165"/>
        <v>0</v>
      </c>
      <c r="I355" s="28">
        <f t="shared" si="166"/>
        <v>0</v>
      </c>
      <c r="J355" s="28">
        <f t="shared" si="167"/>
        <v>0</v>
      </c>
    </row>
    <row r="356" spans="1:10" ht="26.4">
      <c r="A356" s="25" t="s">
        <v>850</v>
      </c>
      <c r="B356" s="25" t="s">
        <v>314</v>
      </c>
      <c r="C356" s="26" t="s">
        <v>30</v>
      </c>
      <c r="D356" s="27">
        <v>1</v>
      </c>
      <c r="E356" s="28"/>
      <c r="F356" s="28"/>
      <c r="G356" s="28">
        <f t="shared" si="164"/>
        <v>0</v>
      </c>
      <c r="H356" s="28">
        <f t="shared" si="165"/>
        <v>0</v>
      </c>
      <c r="I356" s="28">
        <f t="shared" si="166"/>
        <v>0</v>
      </c>
      <c r="J356" s="28">
        <f t="shared" si="167"/>
        <v>0</v>
      </c>
    </row>
    <row r="357" spans="1:10" ht="39.6">
      <c r="A357" s="25" t="s">
        <v>851</v>
      </c>
      <c r="B357" s="25" t="s">
        <v>315</v>
      </c>
      <c r="C357" s="26" t="s">
        <v>30</v>
      </c>
      <c r="D357" s="27">
        <v>3</v>
      </c>
      <c r="E357" s="28"/>
      <c r="F357" s="28"/>
      <c r="G357" s="28">
        <f t="shared" si="164"/>
        <v>0</v>
      </c>
      <c r="H357" s="28">
        <f t="shared" si="165"/>
        <v>0</v>
      </c>
      <c r="I357" s="28">
        <f t="shared" si="166"/>
        <v>0</v>
      </c>
      <c r="J357" s="28">
        <f t="shared" si="167"/>
        <v>0</v>
      </c>
    </row>
    <row r="358" spans="1:10" ht="39.6">
      <c r="A358" s="25" t="s">
        <v>852</v>
      </c>
      <c r="B358" s="25" t="s">
        <v>530</v>
      </c>
      <c r="C358" s="26" t="s">
        <v>30</v>
      </c>
      <c r="D358" s="27">
        <v>4</v>
      </c>
      <c r="E358" s="28"/>
      <c r="F358" s="28"/>
      <c r="G358" s="28">
        <f t="shared" si="164"/>
        <v>0</v>
      </c>
      <c r="H358" s="28">
        <f t="shared" si="165"/>
        <v>0</v>
      </c>
      <c r="I358" s="28">
        <f t="shared" si="166"/>
        <v>0</v>
      </c>
      <c r="J358" s="28">
        <f t="shared" si="167"/>
        <v>0</v>
      </c>
    </row>
    <row r="359" spans="1:10" ht="39.6">
      <c r="A359" s="25" t="s">
        <v>853</v>
      </c>
      <c r="B359" s="25" t="s">
        <v>531</v>
      </c>
      <c r="C359" s="26" t="s">
        <v>30</v>
      </c>
      <c r="D359" s="27">
        <v>1</v>
      </c>
      <c r="E359" s="28"/>
      <c r="F359" s="28"/>
      <c r="G359" s="28">
        <f t="shared" si="164"/>
        <v>0</v>
      </c>
      <c r="H359" s="28">
        <f t="shared" si="165"/>
        <v>0</v>
      </c>
      <c r="I359" s="28">
        <f t="shared" si="166"/>
        <v>0</v>
      </c>
      <c r="J359" s="28">
        <f t="shared" si="167"/>
        <v>0</v>
      </c>
    </row>
    <row r="360" spans="1:10" ht="26.4">
      <c r="A360" s="25" t="s">
        <v>854</v>
      </c>
      <c r="B360" s="25" t="s">
        <v>532</v>
      </c>
      <c r="C360" s="26" t="s">
        <v>30</v>
      </c>
      <c r="D360" s="27">
        <v>3</v>
      </c>
      <c r="E360" s="28"/>
      <c r="F360" s="28"/>
      <c r="G360" s="28">
        <f t="shared" si="164"/>
        <v>0</v>
      </c>
      <c r="H360" s="28">
        <f t="shared" si="165"/>
        <v>0</v>
      </c>
      <c r="I360" s="28">
        <f t="shared" si="166"/>
        <v>0</v>
      </c>
      <c r="J360" s="28">
        <f t="shared" si="167"/>
        <v>0</v>
      </c>
    </row>
    <row r="361" spans="1:10" ht="26.4">
      <c r="A361" s="25" t="s">
        <v>855</v>
      </c>
      <c r="B361" s="25" t="s">
        <v>533</v>
      </c>
      <c r="C361" s="26" t="s">
        <v>30</v>
      </c>
      <c r="D361" s="27">
        <v>1</v>
      </c>
      <c r="E361" s="28"/>
      <c r="F361" s="28"/>
      <c r="G361" s="28">
        <f t="shared" si="164"/>
        <v>0</v>
      </c>
      <c r="H361" s="28">
        <f t="shared" si="165"/>
        <v>0</v>
      </c>
      <c r="I361" s="28">
        <f t="shared" si="166"/>
        <v>0</v>
      </c>
      <c r="J361" s="28">
        <f t="shared" si="167"/>
        <v>0</v>
      </c>
    </row>
    <row r="362" spans="1:10" ht="26.4">
      <c r="A362" s="25" t="s">
        <v>856</v>
      </c>
      <c r="B362" s="25" t="s">
        <v>316</v>
      </c>
      <c r="C362" s="26" t="s">
        <v>30</v>
      </c>
      <c r="D362" s="27">
        <v>14</v>
      </c>
      <c r="E362" s="28"/>
      <c r="F362" s="28"/>
      <c r="G362" s="28">
        <f t="shared" si="164"/>
        <v>0</v>
      </c>
      <c r="H362" s="28">
        <f t="shared" si="165"/>
        <v>0</v>
      </c>
      <c r="I362" s="28">
        <f t="shared" si="166"/>
        <v>0</v>
      </c>
      <c r="J362" s="28">
        <f t="shared" si="167"/>
        <v>0</v>
      </c>
    </row>
    <row r="363" spans="1:10" ht="26.4">
      <c r="A363" s="25" t="s">
        <v>857</v>
      </c>
      <c r="B363" s="25" t="s">
        <v>317</v>
      </c>
      <c r="C363" s="26" t="s">
        <v>30</v>
      </c>
      <c r="D363" s="27">
        <v>19</v>
      </c>
      <c r="E363" s="28"/>
      <c r="F363" s="28"/>
      <c r="G363" s="28">
        <f t="shared" ref="G363:G366" si="168">TRUNC(SUM(E363:F363),2)</f>
        <v>0</v>
      </c>
      <c r="H363" s="28">
        <f t="shared" ref="H363:H366" si="169">TRUNC(D363*E363,2)</f>
        <v>0</v>
      </c>
      <c r="I363" s="28">
        <f t="shared" ref="I363:I366" si="170">TRUNC(D363*F363,2)</f>
        <v>0</v>
      </c>
      <c r="J363" s="28">
        <f t="shared" ref="J363:J366" si="171">TRUNC(SUM(H363:I363),2)</f>
        <v>0</v>
      </c>
    </row>
    <row r="364" spans="1:10" ht="26.4">
      <c r="A364" s="25" t="s">
        <v>858</v>
      </c>
      <c r="B364" s="25" t="s">
        <v>318</v>
      </c>
      <c r="C364" s="26" t="s">
        <v>30</v>
      </c>
      <c r="D364" s="27">
        <v>1</v>
      </c>
      <c r="E364" s="28"/>
      <c r="F364" s="28"/>
      <c r="G364" s="28">
        <f t="shared" si="168"/>
        <v>0</v>
      </c>
      <c r="H364" s="28">
        <f t="shared" si="169"/>
        <v>0</v>
      </c>
      <c r="I364" s="28">
        <f t="shared" si="170"/>
        <v>0</v>
      </c>
      <c r="J364" s="28">
        <f t="shared" si="171"/>
        <v>0</v>
      </c>
    </row>
    <row r="365" spans="1:10" ht="26.4">
      <c r="A365" s="25" t="s">
        <v>859</v>
      </c>
      <c r="B365" s="25" t="s">
        <v>319</v>
      </c>
      <c r="C365" s="26" t="s">
        <v>167</v>
      </c>
      <c r="D365" s="27">
        <v>7</v>
      </c>
      <c r="E365" s="28"/>
      <c r="F365" s="28"/>
      <c r="G365" s="28">
        <f t="shared" si="168"/>
        <v>0</v>
      </c>
      <c r="H365" s="28">
        <f t="shared" si="169"/>
        <v>0</v>
      </c>
      <c r="I365" s="28">
        <f t="shared" si="170"/>
        <v>0</v>
      </c>
      <c r="J365" s="28">
        <f t="shared" si="171"/>
        <v>0</v>
      </c>
    </row>
    <row r="366" spans="1:10">
      <c r="A366" s="25" t="s">
        <v>860</v>
      </c>
      <c r="B366" s="25" t="s">
        <v>320</v>
      </c>
      <c r="C366" s="26" t="s">
        <v>167</v>
      </c>
      <c r="D366" s="27">
        <v>2</v>
      </c>
      <c r="E366" s="28"/>
      <c r="F366" s="28"/>
      <c r="G366" s="28">
        <f t="shared" si="168"/>
        <v>0</v>
      </c>
      <c r="H366" s="28">
        <f t="shared" si="169"/>
        <v>0</v>
      </c>
      <c r="I366" s="28">
        <f t="shared" si="170"/>
        <v>0</v>
      </c>
      <c r="J366" s="28">
        <f t="shared" si="171"/>
        <v>0</v>
      </c>
    </row>
    <row r="367" spans="1:10" ht="26.4">
      <c r="A367" s="25" t="s">
        <v>861</v>
      </c>
      <c r="B367" s="25" t="s">
        <v>321</v>
      </c>
      <c r="C367" s="26" t="s">
        <v>30</v>
      </c>
      <c r="D367" s="27">
        <v>1</v>
      </c>
      <c r="E367" s="28"/>
      <c r="F367" s="28"/>
      <c r="G367" s="28">
        <f t="shared" si="164"/>
        <v>0</v>
      </c>
      <c r="H367" s="28">
        <f t="shared" si="165"/>
        <v>0</v>
      </c>
      <c r="I367" s="28">
        <f t="shared" si="166"/>
        <v>0</v>
      </c>
      <c r="J367" s="28">
        <f t="shared" si="167"/>
        <v>0</v>
      </c>
    </row>
    <row r="368" spans="1:10" ht="26.4">
      <c r="A368" s="25" t="s">
        <v>862</v>
      </c>
      <c r="B368" s="25" t="s">
        <v>322</v>
      </c>
      <c r="C368" s="26" t="s">
        <v>30</v>
      </c>
      <c r="D368" s="27">
        <v>1</v>
      </c>
      <c r="E368" s="28"/>
      <c r="F368" s="28"/>
      <c r="G368" s="28">
        <f t="shared" si="164"/>
        <v>0</v>
      </c>
      <c r="H368" s="28">
        <f t="shared" si="165"/>
        <v>0</v>
      </c>
      <c r="I368" s="28">
        <f t="shared" si="166"/>
        <v>0</v>
      </c>
      <c r="J368" s="28">
        <f t="shared" si="167"/>
        <v>0</v>
      </c>
    </row>
    <row r="369" spans="1:10">
      <c r="A369" s="287" t="s">
        <v>863</v>
      </c>
      <c r="B369" s="287" t="s">
        <v>323</v>
      </c>
      <c r="C369" s="287"/>
      <c r="D369" s="288"/>
      <c r="E369" s="287"/>
      <c r="F369" s="287"/>
      <c r="G369" s="287"/>
      <c r="H369" s="287"/>
      <c r="I369" s="287"/>
      <c r="J369" s="289">
        <f>SUBTOTAL(9,J370:J379)</f>
        <v>0</v>
      </c>
    </row>
    <row r="370" spans="1:10" ht="26.4">
      <c r="A370" s="25" t="s">
        <v>864</v>
      </c>
      <c r="B370" s="25" t="s">
        <v>324</v>
      </c>
      <c r="C370" s="26" t="s">
        <v>30</v>
      </c>
      <c r="D370" s="27">
        <v>3</v>
      </c>
      <c r="E370" s="28"/>
      <c r="F370" s="28"/>
      <c r="G370" s="28">
        <f t="shared" ref="G370:G379" si="172">TRUNC(SUM(E370:F370),2)</f>
        <v>0</v>
      </c>
      <c r="H370" s="28">
        <f t="shared" ref="H370:H379" si="173">TRUNC(D370*E370,2)</f>
        <v>0</v>
      </c>
      <c r="I370" s="28">
        <f t="shared" ref="I370:I379" si="174">TRUNC(D370*F370,2)</f>
        <v>0</v>
      </c>
      <c r="J370" s="28">
        <f t="shared" ref="J370:J379" si="175">TRUNC(SUM(H370:I370),2)</f>
        <v>0</v>
      </c>
    </row>
    <row r="371" spans="1:10" ht="26.4">
      <c r="A371" s="25" t="s">
        <v>865</v>
      </c>
      <c r="B371" s="25" t="s">
        <v>534</v>
      </c>
      <c r="C371" s="26" t="s">
        <v>30</v>
      </c>
      <c r="D371" s="27">
        <v>4</v>
      </c>
      <c r="E371" s="28"/>
      <c r="F371" s="28"/>
      <c r="G371" s="28">
        <f t="shared" si="172"/>
        <v>0</v>
      </c>
      <c r="H371" s="28">
        <f t="shared" si="173"/>
        <v>0</v>
      </c>
      <c r="I371" s="28">
        <f t="shared" si="174"/>
        <v>0</v>
      </c>
      <c r="J371" s="28">
        <f t="shared" si="175"/>
        <v>0</v>
      </c>
    </row>
    <row r="372" spans="1:10" ht="26.4">
      <c r="A372" s="25" t="s">
        <v>866</v>
      </c>
      <c r="B372" s="25" t="s">
        <v>325</v>
      </c>
      <c r="C372" s="26" t="s">
        <v>30</v>
      </c>
      <c r="D372" s="27">
        <v>7</v>
      </c>
      <c r="E372" s="28"/>
      <c r="F372" s="28"/>
      <c r="G372" s="28">
        <f t="shared" si="172"/>
        <v>0</v>
      </c>
      <c r="H372" s="28">
        <f t="shared" si="173"/>
        <v>0</v>
      </c>
      <c r="I372" s="28">
        <f t="shared" si="174"/>
        <v>0</v>
      </c>
      <c r="J372" s="28">
        <f t="shared" si="175"/>
        <v>0</v>
      </c>
    </row>
    <row r="373" spans="1:10" ht="26.4">
      <c r="A373" s="25" t="s">
        <v>867</v>
      </c>
      <c r="B373" s="25" t="s">
        <v>326</v>
      </c>
      <c r="C373" s="26" t="s">
        <v>30</v>
      </c>
      <c r="D373" s="27">
        <v>1</v>
      </c>
      <c r="E373" s="28"/>
      <c r="F373" s="28"/>
      <c r="G373" s="28">
        <f t="shared" si="172"/>
        <v>0</v>
      </c>
      <c r="H373" s="28">
        <f t="shared" si="173"/>
        <v>0</v>
      </c>
      <c r="I373" s="28">
        <f t="shared" si="174"/>
        <v>0</v>
      </c>
      <c r="J373" s="28">
        <f t="shared" si="175"/>
        <v>0</v>
      </c>
    </row>
    <row r="374" spans="1:10" ht="26.4">
      <c r="A374" s="25" t="s">
        <v>868</v>
      </c>
      <c r="B374" s="25" t="s">
        <v>327</v>
      </c>
      <c r="C374" s="26" t="s">
        <v>30</v>
      </c>
      <c r="D374" s="27">
        <v>2</v>
      </c>
      <c r="E374" s="28"/>
      <c r="F374" s="28"/>
      <c r="G374" s="28">
        <f t="shared" si="172"/>
        <v>0</v>
      </c>
      <c r="H374" s="28">
        <f t="shared" si="173"/>
        <v>0</v>
      </c>
      <c r="I374" s="28">
        <f t="shared" si="174"/>
        <v>0</v>
      </c>
      <c r="J374" s="28">
        <f t="shared" si="175"/>
        <v>0</v>
      </c>
    </row>
    <row r="375" spans="1:10" ht="26.4">
      <c r="A375" s="25" t="s">
        <v>869</v>
      </c>
      <c r="B375" s="25" t="s">
        <v>328</v>
      </c>
      <c r="C375" s="26" t="s">
        <v>30</v>
      </c>
      <c r="D375" s="27">
        <v>1</v>
      </c>
      <c r="E375" s="28"/>
      <c r="F375" s="28"/>
      <c r="G375" s="28">
        <f t="shared" si="172"/>
        <v>0</v>
      </c>
      <c r="H375" s="28">
        <f t="shared" si="173"/>
        <v>0</v>
      </c>
      <c r="I375" s="28">
        <f t="shared" si="174"/>
        <v>0</v>
      </c>
      <c r="J375" s="28">
        <f t="shared" si="175"/>
        <v>0</v>
      </c>
    </row>
    <row r="376" spans="1:10" ht="39.6">
      <c r="A376" s="25" t="s">
        <v>870</v>
      </c>
      <c r="B376" s="25" t="s">
        <v>329</v>
      </c>
      <c r="C376" s="26" t="s">
        <v>30</v>
      </c>
      <c r="D376" s="27">
        <v>3</v>
      </c>
      <c r="E376" s="28"/>
      <c r="F376" s="28"/>
      <c r="G376" s="28">
        <f t="shared" si="172"/>
        <v>0</v>
      </c>
      <c r="H376" s="28">
        <f t="shared" si="173"/>
        <v>0</v>
      </c>
      <c r="I376" s="28">
        <f t="shared" si="174"/>
        <v>0</v>
      </c>
      <c r="J376" s="28">
        <f t="shared" si="175"/>
        <v>0</v>
      </c>
    </row>
    <row r="377" spans="1:10" ht="26.4">
      <c r="A377" s="25" t="s">
        <v>871</v>
      </c>
      <c r="B377" s="25" t="s">
        <v>330</v>
      </c>
      <c r="C377" s="26" t="s">
        <v>30</v>
      </c>
      <c r="D377" s="27">
        <v>1</v>
      </c>
      <c r="E377" s="28"/>
      <c r="F377" s="28"/>
      <c r="G377" s="28">
        <f t="shared" si="172"/>
        <v>0</v>
      </c>
      <c r="H377" s="28">
        <f t="shared" si="173"/>
        <v>0</v>
      </c>
      <c r="I377" s="28">
        <f t="shared" si="174"/>
        <v>0</v>
      </c>
      <c r="J377" s="28">
        <f t="shared" si="175"/>
        <v>0</v>
      </c>
    </row>
    <row r="378" spans="1:10" ht="26.4">
      <c r="A378" s="25" t="s">
        <v>872</v>
      </c>
      <c r="B378" s="25" t="s">
        <v>331</v>
      </c>
      <c r="C378" s="26" t="s">
        <v>30</v>
      </c>
      <c r="D378" s="27">
        <v>1</v>
      </c>
      <c r="E378" s="28"/>
      <c r="F378" s="28"/>
      <c r="G378" s="28">
        <f t="shared" ref="G378" si="176">TRUNC(SUM(E378:F378),2)</f>
        <v>0</v>
      </c>
      <c r="H378" s="28">
        <f t="shared" ref="H378" si="177">TRUNC(D378*E378,2)</f>
        <v>0</v>
      </c>
      <c r="I378" s="28">
        <f t="shared" ref="I378" si="178">TRUNC(D378*F378,2)</f>
        <v>0</v>
      </c>
      <c r="J378" s="28">
        <f t="shared" ref="J378" si="179">TRUNC(SUM(H378:I378),2)</f>
        <v>0</v>
      </c>
    </row>
    <row r="379" spans="1:10" ht="39.6">
      <c r="A379" s="25" t="s">
        <v>873</v>
      </c>
      <c r="B379" s="25" t="s">
        <v>332</v>
      </c>
      <c r="C379" s="26" t="s">
        <v>49</v>
      </c>
      <c r="D379" s="27">
        <v>1</v>
      </c>
      <c r="E379" s="28"/>
      <c r="F379" s="28"/>
      <c r="G379" s="28">
        <f t="shared" si="172"/>
        <v>0</v>
      </c>
      <c r="H379" s="28">
        <f t="shared" si="173"/>
        <v>0</v>
      </c>
      <c r="I379" s="28">
        <f t="shared" si="174"/>
        <v>0</v>
      </c>
      <c r="J379" s="28">
        <f t="shared" si="175"/>
        <v>0</v>
      </c>
    </row>
    <row r="380" spans="1:10">
      <c r="A380" s="287" t="s">
        <v>874</v>
      </c>
      <c r="B380" s="287" t="s">
        <v>333</v>
      </c>
      <c r="C380" s="287"/>
      <c r="D380" s="288"/>
      <c r="E380" s="287"/>
      <c r="F380" s="287"/>
      <c r="G380" s="287"/>
      <c r="H380" s="287"/>
      <c r="I380" s="287"/>
      <c r="J380" s="289">
        <f>SUBTOTAL(9,J381:J387)</f>
        <v>0</v>
      </c>
    </row>
    <row r="381" spans="1:10" ht="26.4">
      <c r="A381" s="25" t="s">
        <v>875</v>
      </c>
      <c r="B381" s="25" t="s">
        <v>334</v>
      </c>
      <c r="C381" s="26" t="s">
        <v>335</v>
      </c>
      <c r="D381" s="27">
        <v>40</v>
      </c>
      <c r="E381" s="28"/>
      <c r="F381" s="28"/>
      <c r="G381" s="28">
        <f t="shared" ref="G381:G387" si="180">TRUNC(SUM(E381:F381),2)</f>
        <v>0</v>
      </c>
      <c r="H381" s="28">
        <f t="shared" ref="H381:H387" si="181">TRUNC(D381*E381,2)</f>
        <v>0</v>
      </c>
      <c r="I381" s="28">
        <f t="shared" ref="I381:I387" si="182">TRUNC(D381*F381,2)</f>
        <v>0</v>
      </c>
      <c r="J381" s="28">
        <f t="shared" ref="J381:J387" si="183">TRUNC(SUM(H381:I381),2)</f>
        <v>0</v>
      </c>
    </row>
    <row r="382" spans="1:10">
      <c r="A382" s="25" t="s">
        <v>876</v>
      </c>
      <c r="B382" s="25" t="s">
        <v>336</v>
      </c>
      <c r="C382" s="26" t="s">
        <v>100</v>
      </c>
      <c r="D382" s="27">
        <v>16</v>
      </c>
      <c r="E382" s="28"/>
      <c r="F382" s="28"/>
      <c r="G382" s="28">
        <f t="shared" si="180"/>
        <v>0</v>
      </c>
      <c r="H382" s="28">
        <f t="shared" si="181"/>
        <v>0</v>
      </c>
      <c r="I382" s="28">
        <f t="shared" si="182"/>
        <v>0</v>
      </c>
      <c r="J382" s="28">
        <f t="shared" si="183"/>
        <v>0</v>
      </c>
    </row>
    <row r="383" spans="1:10">
      <c r="A383" s="25" t="s">
        <v>877</v>
      </c>
      <c r="B383" s="25" t="s">
        <v>337</v>
      </c>
      <c r="C383" s="26" t="s">
        <v>30</v>
      </c>
      <c r="D383" s="27">
        <v>6</v>
      </c>
      <c r="E383" s="28"/>
      <c r="F383" s="28"/>
      <c r="G383" s="28">
        <f t="shared" si="180"/>
        <v>0</v>
      </c>
      <c r="H383" s="28">
        <f t="shared" si="181"/>
        <v>0</v>
      </c>
      <c r="I383" s="28">
        <f t="shared" si="182"/>
        <v>0</v>
      </c>
      <c r="J383" s="28">
        <f t="shared" si="183"/>
        <v>0</v>
      </c>
    </row>
    <row r="384" spans="1:10" ht="39.6">
      <c r="A384" s="25" t="s">
        <v>878</v>
      </c>
      <c r="B384" s="25" t="s">
        <v>338</v>
      </c>
      <c r="C384" s="26" t="s">
        <v>30</v>
      </c>
      <c r="D384" s="27">
        <v>17</v>
      </c>
      <c r="E384" s="28"/>
      <c r="F384" s="28"/>
      <c r="G384" s="28">
        <f t="shared" si="180"/>
        <v>0</v>
      </c>
      <c r="H384" s="28">
        <f t="shared" si="181"/>
        <v>0</v>
      </c>
      <c r="I384" s="28">
        <f t="shared" si="182"/>
        <v>0</v>
      </c>
      <c r="J384" s="28">
        <f t="shared" si="183"/>
        <v>0</v>
      </c>
    </row>
    <row r="385" spans="1:10" ht="39.6">
      <c r="A385" s="25" t="s">
        <v>879</v>
      </c>
      <c r="B385" s="25" t="s">
        <v>339</v>
      </c>
      <c r="C385" s="26" t="s">
        <v>30</v>
      </c>
      <c r="D385" s="27">
        <v>7</v>
      </c>
      <c r="E385" s="28"/>
      <c r="F385" s="28"/>
      <c r="G385" s="28">
        <f t="shared" si="180"/>
        <v>0</v>
      </c>
      <c r="H385" s="28">
        <f t="shared" si="181"/>
        <v>0</v>
      </c>
      <c r="I385" s="28">
        <f t="shared" si="182"/>
        <v>0</v>
      </c>
      <c r="J385" s="28">
        <f t="shared" si="183"/>
        <v>0</v>
      </c>
    </row>
    <row r="386" spans="1:10" ht="39.6">
      <c r="A386" s="25" t="s">
        <v>880</v>
      </c>
      <c r="B386" s="25" t="s">
        <v>340</v>
      </c>
      <c r="C386" s="26" t="s">
        <v>30</v>
      </c>
      <c r="D386" s="27">
        <v>4</v>
      </c>
      <c r="E386" s="28"/>
      <c r="F386" s="28"/>
      <c r="G386" s="28">
        <f t="shared" si="180"/>
        <v>0</v>
      </c>
      <c r="H386" s="28">
        <f t="shared" si="181"/>
        <v>0</v>
      </c>
      <c r="I386" s="28">
        <f t="shared" si="182"/>
        <v>0</v>
      </c>
      <c r="J386" s="28">
        <f t="shared" si="183"/>
        <v>0</v>
      </c>
    </row>
    <row r="387" spans="1:10" ht="39.6">
      <c r="A387" s="25" t="s">
        <v>881</v>
      </c>
      <c r="B387" s="25" t="s">
        <v>341</v>
      </c>
      <c r="C387" s="26" t="s">
        <v>30</v>
      </c>
      <c r="D387" s="27">
        <v>2</v>
      </c>
      <c r="E387" s="28"/>
      <c r="F387" s="28"/>
      <c r="G387" s="28">
        <f t="shared" si="180"/>
        <v>0</v>
      </c>
      <c r="H387" s="28">
        <f t="shared" si="181"/>
        <v>0</v>
      </c>
      <c r="I387" s="28">
        <f t="shared" si="182"/>
        <v>0</v>
      </c>
      <c r="J387" s="28">
        <f t="shared" si="183"/>
        <v>0</v>
      </c>
    </row>
    <row r="388" spans="1:10" ht="13.8">
      <c r="A388" s="273"/>
      <c r="B388" s="277" t="s">
        <v>488</v>
      </c>
      <c r="C388" s="278" t="s">
        <v>489</v>
      </c>
      <c r="D388" s="279"/>
      <c r="E388" s="280"/>
      <c r="F388" s="280"/>
      <c r="G388" s="280"/>
      <c r="H388" s="281">
        <f>SUM(H339:H387)</f>
        <v>0</v>
      </c>
      <c r="I388" s="281">
        <f>SUM(I339:I387)</f>
        <v>0</v>
      </c>
      <c r="J388" s="276"/>
    </row>
    <row r="389" spans="1:10" ht="13.8">
      <c r="A389" s="286"/>
      <c r="B389" s="282" t="s">
        <v>489</v>
      </c>
      <c r="C389" s="283" t="s">
        <v>489</v>
      </c>
      <c r="D389" s="284"/>
      <c r="E389" s="285"/>
      <c r="F389" s="285"/>
      <c r="G389" s="285"/>
      <c r="H389" s="286"/>
      <c r="I389" s="286">
        <f>SUM(H388:I388)</f>
        <v>0</v>
      </c>
      <c r="J389" s="286"/>
    </row>
    <row r="390" spans="1:10">
      <c r="A390" s="19" t="s">
        <v>882</v>
      </c>
      <c r="B390" s="19" t="s">
        <v>342</v>
      </c>
      <c r="C390" s="19"/>
      <c r="D390" s="20"/>
      <c r="E390" s="19"/>
      <c r="F390" s="19"/>
      <c r="G390" s="19"/>
      <c r="H390" s="19"/>
      <c r="I390" s="19"/>
      <c r="J390" s="21">
        <f>SUBTOTAL(9,J391:J405)</f>
        <v>0</v>
      </c>
    </row>
    <row r="391" spans="1:10">
      <c r="A391" s="287" t="s">
        <v>883</v>
      </c>
      <c r="B391" s="287" t="s">
        <v>296</v>
      </c>
      <c r="C391" s="287"/>
      <c r="D391" s="288"/>
      <c r="E391" s="287"/>
      <c r="F391" s="287"/>
      <c r="G391" s="287"/>
      <c r="H391" s="287"/>
      <c r="I391" s="287"/>
      <c r="J391" s="289">
        <f>SUBTOTAL(9,J392:J397)</f>
        <v>0</v>
      </c>
    </row>
    <row r="392" spans="1:10" ht="39.6">
      <c r="A392" s="25" t="s">
        <v>884</v>
      </c>
      <c r="B392" s="25" t="s">
        <v>297</v>
      </c>
      <c r="C392" s="26" t="s">
        <v>100</v>
      </c>
      <c r="D392" s="27">
        <v>35</v>
      </c>
      <c r="E392" s="28"/>
      <c r="F392" s="28"/>
      <c r="G392" s="28">
        <f t="shared" ref="G392:G397" si="184">TRUNC(SUM(E392:F392),2)</f>
        <v>0</v>
      </c>
      <c r="H392" s="28">
        <f t="shared" ref="H392:H397" si="185">TRUNC(D392*E392,2)</f>
        <v>0</v>
      </c>
      <c r="I392" s="28">
        <f t="shared" ref="I392:I397" si="186">TRUNC(D392*F392,2)</f>
        <v>0</v>
      </c>
      <c r="J392" s="28">
        <f t="shared" ref="J392:J397" si="187">TRUNC(SUM(H392:I392),2)</f>
        <v>0</v>
      </c>
    </row>
    <row r="393" spans="1:10" ht="39.6">
      <c r="A393" s="25" t="s">
        <v>885</v>
      </c>
      <c r="B393" s="25" t="s">
        <v>343</v>
      </c>
      <c r="C393" s="26" t="s">
        <v>100</v>
      </c>
      <c r="D393" s="27">
        <v>70</v>
      </c>
      <c r="E393" s="28"/>
      <c r="F393" s="28"/>
      <c r="G393" s="28">
        <f t="shared" si="184"/>
        <v>0</v>
      </c>
      <c r="H393" s="28">
        <f t="shared" si="185"/>
        <v>0</v>
      </c>
      <c r="I393" s="28">
        <f t="shared" si="186"/>
        <v>0</v>
      </c>
      <c r="J393" s="28">
        <f t="shared" si="187"/>
        <v>0</v>
      </c>
    </row>
    <row r="394" spans="1:10" ht="26.4">
      <c r="A394" s="25" t="s">
        <v>886</v>
      </c>
      <c r="B394" s="25" t="s">
        <v>299</v>
      </c>
      <c r="C394" s="26" t="s">
        <v>30</v>
      </c>
      <c r="D394" s="27">
        <v>8</v>
      </c>
      <c r="E394" s="28"/>
      <c r="F394" s="28"/>
      <c r="G394" s="28">
        <f t="shared" si="184"/>
        <v>0</v>
      </c>
      <c r="H394" s="28">
        <f t="shared" si="185"/>
        <v>0</v>
      </c>
      <c r="I394" s="28">
        <f t="shared" si="186"/>
        <v>0</v>
      </c>
      <c r="J394" s="28">
        <f t="shared" si="187"/>
        <v>0</v>
      </c>
    </row>
    <row r="395" spans="1:10" ht="26.4">
      <c r="A395" s="25" t="s">
        <v>887</v>
      </c>
      <c r="B395" s="25" t="s">
        <v>535</v>
      </c>
      <c r="C395" s="26" t="s">
        <v>30</v>
      </c>
      <c r="D395" s="27">
        <v>1</v>
      </c>
      <c r="E395" s="28"/>
      <c r="F395" s="28"/>
      <c r="G395" s="28">
        <f t="shared" si="184"/>
        <v>0</v>
      </c>
      <c r="H395" s="28">
        <f t="shared" si="185"/>
        <v>0</v>
      </c>
      <c r="I395" s="28">
        <f t="shared" si="186"/>
        <v>0</v>
      </c>
      <c r="J395" s="28">
        <f t="shared" si="187"/>
        <v>0</v>
      </c>
    </row>
    <row r="396" spans="1:10" ht="26.4">
      <c r="A396" s="25" t="s">
        <v>888</v>
      </c>
      <c r="B396" s="25" t="s">
        <v>302</v>
      </c>
      <c r="C396" s="26" t="s">
        <v>100</v>
      </c>
      <c r="D396" s="27">
        <v>12</v>
      </c>
      <c r="E396" s="28"/>
      <c r="F396" s="28"/>
      <c r="G396" s="28">
        <f t="shared" si="184"/>
        <v>0</v>
      </c>
      <c r="H396" s="28">
        <f t="shared" si="185"/>
        <v>0</v>
      </c>
      <c r="I396" s="28">
        <f t="shared" si="186"/>
        <v>0</v>
      </c>
      <c r="J396" s="28">
        <f t="shared" si="187"/>
        <v>0</v>
      </c>
    </row>
    <row r="397" spans="1:10" ht="26.4">
      <c r="A397" s="25" t="s">
        <v>889</v>
      </c>
      <c r="B397" s="25" t="s">
        <v>303</v>
      </c>
      <c r="C397" s="26" t="s">
        <v>100</v>
      </c>
      <c r="D397" s="27">
        <v>12</v>
      </c>
      <c r="E397" s="28"/>
      <c r="F397" s="28"/>
      <c r="G397" s="28">
        <f t="shared" si="184"/>
        <v>0</v>
      </c>
      <c r="H397" s="28">
        <f t="shared" si="185"/>
        <v>0</v>
      </c>
      <c r="I397" s="28">
        <f t="shared" si="186"/>
        <v>0</v>
      </c>
      <c r="J397" s="28">
        <f t="shared" si="187"/>
        <v>0</v>
      </c>
    </row>
    <row r="398" spans="1:10">
      <c r="A398" s="287" t="s">
        <v>890</v>
      </c>
      <c r="B398" s="287" t="s">
        <v>344</v>
      </c>
      <c r="C398" s="287"/>
      <c r="D398" s="288"/>
      <c r="E398" s="287"/>
      <c r="F398" s="287"/>
      <c r="G398" s="287"/>
      <c r="H398" s="287"/>
      <c r="I398" s="287"/>
      <c r="J398" s="289">
        <f>SUBTOTAL(9,J399:J405)</f>
        <v>0</v>
      </c>
    </row>
    <row r="399" spans="1:10" ht="26.4">
      <c r="A399" s="25" t="s">
        <v>891</v>
      </c>
      <c r="B399" s="25" t="s">
        <v>345</v>
      </c>
      <c r="C399" s="26" t="s">
        <v>167</v>
      </c>
      <c r="D399" s="27">
        <v>3</v>
      </c>
      <c r="E399" s="28"/>
      <c r="F399" s="28"/>
      <c r="G399" s="28">
        <f t="shared" ref="G399:G405" si="188">TRUNC(SUM(E399:F399),2)</f>
        <v>0</v>
      </c>
      <c r="H399" s="28">
        <f t="shared" ref="H399:H405" si="189">TRUNC(D399*E399,2)</f>
        <v>0</v>
      </c>
      <c r="I399" s="28">
        <f t="shared" ref="I399:I405" si="190">TRUNC(D399*F399,2)</f>
        <v>0</v>
      </c>
      <c r="J399" s="28">
        <f t="shared" ref="J399:J405" si="191">TRUNC(SUM(H399:I399),2)</f>
        <v>0</v>
      </c>
    </row>
    <row r="400" spans="1:10" ht="26.4">
      <c r="A400" s="25" t="s">
        <v>892</v>
      </c>
      <c r="B400" s="25" t="s">
        <v>346</v>
      </c>
      <c r="C400" s="26" t="s">
        <v>347</v>
      </c>
      <c r="D400" s="27">
        <v>5</v>
      </c>
      <c r="E400" s="28"/>
      <c r="F400" s="28"/>
      <c r="G400" s="28">
        <f t="shared" si="188"/>
        <v>0</v>
      </c>
      <c r="H400" s="28">
        <f t="shared" si="189"/>
        <v>0</v>
      </c>
      <c r="I400" s="28">
        <f t="shared" si="190"/>
        <v>0</v>
      </c>
      <c r="J400" s="28">
        <f t="shared" si="191"/>
        <v>0</v>
      </c>
    </row>
    <row r="401" spans="1:10">
      <c r="A401" s="25" t="s">
        <v>893</v>
      </c>
      <c r="B401" s="25" t="s">
        <v>348</v>
      </c>
      <c r="C401" s="26" t="s">
        <v>100</v>
      </c>
      <c r="D401" s="27">
        <v>135</v>
      </c>
      <c r="E401" s="28"/>
      <c r="F401" s="28"/>
      <c r="G401" s="28">
        <f t="shared" si="188"/>
        <v>0</v>
      </c>
      <c r="H401" s="28">
        <f t="shared" si="189"/>
        <v>0</v>
      </c>
      <c r="I401" s="28">
        <f t="shared" si="190"/>
        <v>0</v>
      </c>
      <c r="J401" s="28">
        <f t="shared" si="191"/>
        <v>0</v>
      </c>
    </row>
    <row r="402" spans="1:10" ht="26.4">
      <c r="A402" s="25" t="s">
        <v>894</v>
      </c>
      <c r="B402" s="25" t="s">
        <v>349</v>
      </c>
      <c r="C402" s="26" t="s">
        <v>100</v>
      </c>
      <c r="D402" s="27">
        <v>3</v>
      </c>
      <c r="E402" s="28"/>
      <c r="F402" s="28"/>
      <c r="G402" s="28">
        <f t="shared" si="188"/>
        <v>0</v>
      </c>
      <c r="H402" s="28">
        <f t="shared" si="189"/>
        <v>0</v>
      </c>
      <c r="I402" s="28">
        <f t="shared" si="190"/>
        <v>0</v>
      </c>
      <c r="J402" s="28">
        <f t="shared" si="191"/>
        <v>0</v>
      </c>
    </row>
    <row r="403" spans="1:10">
      <c r="A403" s="25" t="s">
        <v>895</v>
      </c>
      <c r="B403" s="25" t="s">
        <v>350</v>
      </c>
      <c r="C403" s="26" t="s">
        <v>30</v>
      </c>
      <c r="D403" s="27">
        <v>3</v>
      </c>
      <c r="E403" s="28"/>
      <c r="F403" s="28"/>
      <c r="G403" s="28">
        <f t="shared" si="188"/>
        <v>0</v>
      </c>
      <c r="H403" s="28">
        <f t="shared" si="189"/>
        <v>0</v>
      </c>
      <c r="I403" s="28">
        <f t="shared" si="190"/>
        <v>0</v>
      </c>
      <c r="J403" s="28">
        <f t="shared" si="191"/>
        <v>0</v>
      </c>
    </row>
    <row r="404" spans="1:10">
      <c r="A404" s="25" t="s">
        <v>896</v>
      </c>
      <c r="B404" s="25" t="s">
        <v>351</v>
      </c>
      <c r="C404" s="26" t="s">
        <v>30</v>
      </c>
      <c r="D404" s="27">
        <v>5</v>
      </c>
      <c r="E404" s="28"/>
      <c r="F404" s="28"/>
      <c r="G404" s="28">
        <f t="shared" si="188"/>
        <v>0</v>
      </c>
      <c r="H404" s="28">
        <f t="shared" si="189"/>
        <v>0</v>
      </c>
      <c r="I404" s="28">
        <f t="shared" si="190"/>
        <v>0</v>
      </c>
      <c r="J404" s="28">
        <f t="shared" si="191"/>
        <v>0</v>
      </c>
    </row>
    <row r="405" spans="1:10" ht="26.4">
      <c r="A405" s="25" t="s">
        <v>897</v>
      </c>
      <c r="B405" s="25" t="s">
        <v>319</v>
      </c>
      <c r="C405" s="26" t="s">
        <v>167</v>
      </c>
      <c r="D405" s="27">
        <v>5</v>
      </c>
      <c r="E405" s="28"/>
      <c r="F405" s="28"/>
      <c r="G405" s="28">
        <f t="shared" si="188"/>
        <v>0</v>
      </c>
      <c r="H405" s="28">
        <f t="shared" si="189"/>
        <v>0</v>
      </c>
      <c r="I405" s="28">
        <f t="shared" si="190"/>
        <v>0</v>
      </c>
      <c r="J405" s="28">
        <f t="shared" si="191"/>
        <v>0</v>
      </c>
    </row>
    <row r="406" spans="1:10" ht="13.8">
      <c r="A406" s="273"/>
      <c r="B406" s="277" t="s">
        <v>488</v>
      </c>
      <c r="C406" s="278" t="s">
        <v>489</v>
      </c>
      <c r="D406" s="279"/>
      <c r="E406" s="280"/>
      <c r="F406" s="280"/>
      <c r="G406" s="280"/>
      <c r="H406" s="281">
        <f>SUBTOTAL(9,H392:H405)</f>
        <v>0</v>
      </c>
      <c r="I406" s="281">
        <f>SUBTOTAL(9,I392:I405)</f>
        <v>0</v>
      </c>
      <c r="J406" s="276"/>
    </row>
    <row r="407" spans="1:10" ht="13.8">
      <c r="A407" s="286"/>
      <c r="B407" s="282" t="s">
        <v>489</v>
      </c>
      <c r="C407" s="283" t="s">
        <v>489</v>
      </c>
      <c r="D407" s="284"/>
      <c r="E407" s="285"/>
      <c r="F407" s="285"/>
      <c r="G407" s="285"/>
      <c r="H407" s="286"/>
      <c r="I407" s="286">
        <f>SUM(H406:I406)</f>
        <v>0</v>
      </c>
      <c r="J407" s="286"/>
    </row>
    <row r="408" spans="1:10">
      <c r="A408" s="19" t="s">
        <v>898</v>
      </c>
      <c r="B408" s="19" t="s">
        <v>352</v>
      </c>
      <c r="C408" s="19"/>
      <c r="D408" s="20"/>
      <c r="E408" s="19"/>
      <c r="F408" s="19"/>
      <c r="G408" s="19"/>
      <c r="H408" s="19"/>
      <c r="I408" s="19"/>
      <c r="J408" s="21">
        <f>SUBTOTAL(9,J409:J431)</f>
        <v>0</v>
      </c>
    </row>
    <row r="409" spans="1:10">
      <c r="A409" s="287" t="s">
        <v>899</v>
      </c>
      <c r="B409" s="287" t="s">
        <v>353</v>
      </c>
      <c r="C409" s="287"/>
      <c r="D409" s="288"/>
      <c r="E409" s="287"/>
      <c r="F409" s="287"/>
      <c r="G409" s="287"/>
      <c r="H409" s="287"/>
      <c r="I409" s="287"/>
      <c r="J409" s="289">
        <f>SUBTOTAL(9,J410:J411)</f>
        <v>0</v>
      </c>
    </row>
    <row r="410" spans="1:10" ht="26.4">
      <c r="A410" s="25" t="s">
        <v>900</v>
      </c>
      <c r="B410" s="25" t="s">
        <v>354</v>
      </c>
      <c r="C410" s="26" t="s">
        <v>30</v>
      </c>
      <c r="D410" s="27">
        <v>2</v>
      </c>
      <c r="E410" s="28"/>
      <c r="F410" s="28"/>
      <c r="G410" s="28">
        <f t="shared" ref="G410:G411" si="192">TRUNC(SUM(E410:F410),2)</f>
        <v>0</v>
      </c>
      <c r="H410" s="28">
        <f t="shared" ref="H410:H411" si="193">TRUNC(D410*E410,2)</f>
        <v>0</v>
      </c>
      <c r="I410" s="28">
        <f t="shared" ref="I410:I411" si="194">TRUNC(D410*F410,2)</f>
        <v>0</v>
      </c>
      <c r="J410" s="28">
        <f t="shared" ref="J410:J411" si="195">TRUNC(SUM(H410:I410),2)</f>
        <v>0</v>
      </c>
    </row>
    <row r="411" spans="1:10" ht="52.8">
      <c r="A411" s="25" t="s">
        <v>901</v>
      </c>
      <c r="B411" s="25" t="s">
        <v>355</v>
      </c>
      <c r="C411" s="26" t="s">
        <v>30</v>
      </c>
      <c r="D411" s="27">
        <v>2</v>
      </c>
      <c r="E411" s="28"/>
      <c r="F411" s="28"/>
      <c r="G411" s="28">
        <f t="shared" si="192"/>
        <v>0</v>
      </c>
      <c r="H411" s="28">
        <f t="shared" si="193"/>
        <v>0</v>
      </c>
      <c r="I411" s="28">
        <f t="shared" si="194"/>
        <v>0</v>
      </c>
      <c r="J411" s="28">
        <f t="shared" si="195"/>
        <v>0</v>
      </c>
    </row>
    <row r="412" spans="1:10">
      <c r="A412" s="287" t="s">
        <v>902</v>
      </c>
      <c r="B412" s="287" t="s">
        <v>356</v>
      </c>
      <c r="C412" s="287"/>
      <c r="D412" s="288"/>
      <c r="E412" s="287"/>
      <c r="F412" s="287"/>
      <c r="G412" s="287"/>
      <c r="H412" s="287"/>
      <c r="I412" s="287"/>
      <c r="J412" s="289">
        <f>SUBTOTAL(9,J413)</f>
        <v>0</v>
      </c>
    </row>
    <row r="413" spans="1:10" ht="26.4">
      <c r="A413" s="25" t="s">
        <v>903</v>
      </c>
      <c r="B413" s="25" t="s">
        <v>357</v>
      </c>
      <c r="C413" s="26" t="s">
        <v>30</v>
      </c>
      <c r="D413" s="27">
        <v>1</v>
      </c>
      <c r="E413" s="28"/>
      <c r="F413" s="28"/>
      <c r="G413" s="28">
        <f>TRUNC(SUM(E413:F413),2)</f>
        <v>0</v>
      </c>
      <c r="H413" s="28">
        <f>TRUNC(D413*E413,2)</f>
        <v>0</v>
      </c>
      <c r="I413" s="28">
        <f>TRUNC(D413*F413,2)</f>
        <v>0</v>
      </c>
      <c r="J413" s="28">
        <f>TRUNC(SUM(H413:I413),2)</f>
        <v>0</v>
      </c>
    </row>
    <row r="414" spans="1:10">
      <c r="A414" s="287" t="s">
        <v>904</v>
      </c>
      <c r="B414" s="287" t="s">
        <v>358</v>
      </c>
      <c r="C414" s="287"/>
      <c r="D414" s="288"/>
      <c r="E414" s="287"/>
      <c r="F414" s="287"/>
      <c r="G414" s="287"/>
      <c r="H414" s="287"/>
      <c r="I414" s="287"/>
      <c r="J414" s="289">
        <f>SUBTOTAL(9,J415:J418)</f>
        <v>0</v>
      </c>
    </row>
    <row r="415" spans="1:10" ht="39.6">
      <c r="A415" s="25" t="s">
        <v>905</v>
      </c>
      <c r="B415" s="25" t="s">
        <v>359</v>
      </c>
      <c r="C415" s="26" t="s">
        <v>30</v>
      </c>
      <c r="D415" s="27">
        <v>2</v>
      </c>
      <c r="E415" s="28"/>
      <c r="F415" s="28"/>
      <c r="G415" s="28">
        <f t="shared" ref="G415:G418" si="196">TRUNC(SUM(E415:F415),2)</f>
        <v>0</v>
      </c>
      <c r="H415" s="28">
        <f t="shared" ref="H415:H418" si="197">TRUNC(D415*E415,2)</f>
        <v>0</v>
      </c>
      <c r="I415" s="28">
        <f t="shared" ref="I415:I418" si="198">TRUNC(D415*F415,2)</f>
        <v>0</v>
      </c>
      <c r="J415" s="28">
        <f t="shared" ref="J415:J418" si="199">TRUNC(SUM(H415:I415),2)</f>
        <v>0</v>
      </c>
    </row>
    <row r="416" spans="1:10" ht="26.4">
      <c r="A416" s="25" t="s">
        <v>906</v>
      </c>
      <c r="B416" s="25" t="s">
        <v>360</v>
      </c>
      <c r="C416" s="26" t="s">
        <v>100</v>
      </c>
      <c r="D416" s="27">
        <v>3.5</v>
      </c>
      <c r="E416" s="28"/>
      <c r="F416" s="28"/>
      <c r="G416" s="28">
        <f t="shared" si="196"/>
        <v>0</v>
      </c>
      <c r="H416" s="28">
        <f t="shared" si="197"/>
        <v>0</v>
      </c>
      <c r="I416" s="28">
        <f t="shared" si="198"/>
        <v>0</v>
      </c>
      <c r="J416" s="28">
        <f t="shared" si="199"/>
        <v>0</v>
      </c>
    </row>
    <row r="417" spans="1:10" ht="26.4">
      <c r="A417" s="25" t="s">
        <v>907</v>
      </c>
      <c r="B417" s="25" t="s">
        <v>361</v>
      </c>
      <c r="C417" s="26" t="s">
        <v>30</v>
      </c>
      <c r="D417" s="27">
        <v>4</v>
      </c>
      <c r="E417" s="28"/>
      <c r="F417" s="28"/>
      <c r="G417" s="28">
        <f t="shared" si="196"/>
        <v>0</v>
      </c>
      <c r="H417" s="28">
        <f t="shared" si="197"/>
        <v>0</v>
      </c>
      <c r="I417" s="28">
        <f t="shared" si="198"/>
        <v>0</v>
      </c>
      <c r="J417" s="28">
        <f t="shared" si="199"/>
        <v>0</v>
      </c>
    </row>
    <row r="418" spans="1:10" ht="26.4">
      <c r="A418" s="25" t="s">
        <v>908</v>
      </c>
      <c r="B418" s="25" t="s">
        <v>362</v>
      </c>
      <c r="C418" s="26" t="s">
        <v>30</v>
      </c>
      <c r="D418" s="27">
        <v>12</v>
      </c>
      <c r="E418" s="28"/>
      <c r="F418" s="28"/>
      <c r="G418" s="28">
        <f t="shared" si="196"/>
        <v>0</v>
      </c>
      <c r="H418" s="28">
        <f t="shared" si="197"/>
        <v>0</v>
      </c>
      <c r="I418" s="28">
        <f t="shared" si="198"/>
        <v>0</v>
      </c>
      <c r="J418" s="28">
        <f t="shared" si="199"/>
        <v>0</v>
      </c>
    </row>
    <row r="419" spans="1:10">
      <c r="A419" s="287" t="s">
        <v>909</v>
      </c>
      <c r="B419" s="287" t="s">
        <v>363</v>
      </c>
      <c r="C419" s="287"/>
      <c r="D419" s="288"/>
      <c r="E419" s="287"/>
      <c r="F419" s="287"/>
      <c r="G419" s="287"/>
      <c r="H419" s="287"/>
      <c r="I419" s="287"/>
      <c r="J419" s="289">
        <f>SUBTOTAL(9,J420:J431)</f>
        <v>0</v>
      </c>
    </row>
    <row r="420" spans="1:10">
      <c r="A420" s="25" t="s">
        <v>910</v>
      </c>
      <c r="B420" s="25" t="s">
        <v>364</v>
      </c>
      <c r="C420" s="26" t="s">
        <v>30</v>
      </c>
      <c r="D420" s="27">
        <v>2</v>
      </c>
      <c r="E420" s="28"/>
      <c r="F420" s="28"/>
      <c r="G420" s="28">
        <f t="shared" ref="G420:G431" si="200">TRUNC(SUM(E420:F420),2)</f>
        <v>0</v>
      </c>
      <c r="H420" s="28">
        <f t="shared" ref="H420:H431" si="201">TRUNC(D420*E420,2)</f>
        <v>0</v>
      </c>
      <c r="I420" s="28">
        <f t="shared" ref="I420:I431" si="202">TRUNC(D420*F420,2)</f>
        <v>0</v>
      </c>
      <c r="J420" s="28">
        <f t="shared" ref="J420:J431" si="203">TRUNC(SUM(H420:I420),2)</f>
        <v>0</v>
      </c>
    </row>
    <row r="421" spans="1:10" ht="52.8">
      <c r="A421" s="25" t="s">
        <v>911</v>
      </c>
      <c r="B421" s="25" t="s">
        <v>365</v>
      </c>
      <c r="C421" s="26" t="s">
        <v>30</v>
      </c>
      <c r="D421" s="27">
        <v>2</v>
      </c>
      <c r="E421" s="28"/>
      <c r="F421" s="28"/>
      <c r="G421" s="28">
        <f t="shared" si="200"/>
        <v>0</v>
      </c>
      <c r="H421" s="28">
        <f t="shared" si="201"/>
        <v>0</v>
      </c>
      <c r="I421" s="28">
        <f t="shared" si="202"/>
        <v>0</v>
      </c>
      <c r="J421" s="28">
        <f t="shared" si="203"/>
        <v>0</v>
      </c>
    </row>
    <row r="422" spans="1:10" ht="39.6">
      <c r="A422" s="25" t="s">
        <v>912</v>
      </c>
      <c r="B422" s="25" t="s">
        <v>366</v>
      </c>
      <c r="C422" s="26" t="s">
        <v>100</v>
      </c>
      <c r="D422" s="27">
        <v>17.420000000000002</v>
      </c>
      <c r="E422" s="28"/>
      <c r="F422" s="28"/>
      <c r="G422" s="28">
        <f t="shared" si="200"/>
        <v>0</v>
      </c>
      <c r="H422" s="28">
        <f t="shared" si="201"/>
        <v>0</v>
      </c>
      <c r="I422" s="28">
        <f t="shared" si="202"/>
        <v>0</v>
      </c>
      <c r="J422" s="28">
        <f t="shared" si="203"/>
        <v>0</v>
      </c>
    </row>
    <row r="423" spans="1:10" ht="39.6">
      <c r="A423" s="25" t="s">
        <v>913</v>
      </c>
      <c r="B423" s="25" t="s">
        <v>367</v>
      </c>
      <c r="C423" s="26" t="s">
        <v>30</v>
      </c>
      <c r="D423" s="27">
        <v>8</v>
      </c>
      <c r="E423" s="28"/>
      <c r="F423" s="28"/>
      <c r="G423" s="28">
        <f t="shared" si="200"/>
        <v>0</v>
      </c>
      <c r="H423" s="28">
        <f t="shared" si="201"/>
        <v>0</v>
      </c>
      <c r="I423" s="28">
        <f t="shared" si="202"/>
        <v>0</v>
      </c>
      <c r="J423" s="28">
        <f t="shared" si="203"/>
        <v>0</v>
      </c>
    </row>
    <row r="424" spans="1:10" ht="39.6">
      <c r="A424" s="25" t="s">
        <v>914</v>
      </c>
      <c r="B424" s="25" t="s">
        <v>368</v>
      </c>
      <c r="C424" s="26" t="s">
        <v>30</v>
      </c>
      <c r="D424" s="27">
        <v>1</v>
      </c>
      <c r="E424" s="28"/>
      <c r="F424" s="28"/>
      <c r="G424" s="28">
        <f t="shared" si="200"/>
        <v>0</v>
      </c>
      <c r="H424" s="28">
        <f t="shared" si="201"/>
        <v>0</v>
      </c>
      <c r="I424" s="28">
        <f t="shared" si="202"/>
        <v>0</v>
      </c>
      <c r="J424" s="28">
        <f t="shared" si="203"/>
        <v>0</v>
      </c>
    </row>
    <row r="425" spans="1:10" ht="39.6">
      <c r="A425" s="25" t="s">
        <v>915</v>
      </c>
      <c r="B425" s="25" t="s">
        <v>369</v>
      </c>
      <c r="C425" s="26" t="s">
        <v>30</v>
      </c>
      <c r="D425" s="27">
        <v>1</v>
      </c>
      <c r="E425" s="28"/>
      <c r="F425" s="28"/>
      <c r="G425" s="28">
        <f t="shared" si="200"/>
        <v>0</v>
      </c>
      <c r="H425" s="28">
        <f t="shared" si="201"/>
        <v>0</v>
      </c>
      <c r="I425" s="28">
        <f t="shared" si="202"/>
        <v>0</v>
      </c>
      <c r="J425" s="28">
        <f t="shared" si="203"/>
        <v>0</v>
      </c>
    </row>
    <row r="426" spans="1:10" ht="39.6">
      <c r="A426" s="25" t="s">
        <v>916</v>
      </c>
      <c r="B426" s="25" t="s">
        <v>370</v>
      </c>
      <c r="C426" s="26" t="s">
        <v>30</v>
      </c>
      <c r="D426" s="27">
        <v>2</v>
      </c>
      <c r="E426" s="28"/>
      <c r="F426" s="28"/>
      <c r="G426" s="28">
        <f t="shared" si="200"/>
        <v>0</v>
      </c>
      <c r="H426" s="28">
        <f t="shared" si="201"/>
        <v>0</v>
      </c>
      <c r="I426" s="28">
        <f t="shared" si="202"/>
        <v>0</v>
      </c>
      <c r="J426" s="28">
        <f t="shared" si="203"/>
        <v>0</v>
      </c>
    </row>
    <row r="427" spans="1:10">
      <c r="A427" s="25" t="s">
        <v>917</v>
      </c>
      <c r="B427" s="25" t="s">
        <v>371</v>
      </c>
      <c r="C427" s="26" t="s">
        <v>30</v>
      </c>
      <c r="D427" s="27">
        <v>3</v>
      </c>
      <c r="E427" s="28"/>
      <c r="F427" s="28"/>
      <c r="G427" s="28">
        <f t="shared" si="200"/>
        <v>0</v>
      </c>
      <c r="H427" s="28">
        <f t="shared" si="201"/>
        <v>0</v>
      </c>
      <c r="I427" s="28">
        <f t="shared" si="202"/>
        <v>0</v>
      </c>
      <c r="J427" s="28">
        <f t="shared" si="203"/>
        <v>0</v>
      </c>
    </row>
    <row r="428" spans="1:10" ht="39.6">
      <c r="A428" s="25" t="s">
        <v>918</v>
      </c>
      <c r="B428" s="25" t="s">
        <v>372</v>
      </c>
      <c r="C428" s="26" t="s">
        <v>30</v>
      </c>
      <c r="D428" s="27">
        <v>1</v>
      </c>
      <c r="E428" s="28"/>
      <c r="F428" s="28"/>
      <c r="G428" s="28">
        <f t="shared" si="200"/>
        <v>0</v>
      </c>
      <c r="H428" s="28">
        <f t="shared" si="201"/>
        <v>0</v>
      </c>
      <c r="I428" s="28">
        <f t="shared" si="202"/>
        <v>0</v>
      </c>
      <c r="J428" s="28">
        <f t="shared" si="203"/>
        <v>0</v>
      </c>
    </row>
    <row r="429" spans="1:10" ht="26.4">
      <c r="A429" s="25" t="s">
        <v>919</v>
      </c>
      <c r="B429" s="25" t="s">
        <v>373</v>
      </c>
      <c r="C429" s="26" t="s">
        <v>100</v>
      </c>
      <c r="D429" s="27">
        <v>0.55000000000000004</v>
      </c>
      <c r="E429" s="28"/>
      <c r="F429" s="28"/>
      <c r="G429" s="28">
        <f t="shared" si="200"/>
        <v>0</v>
      </c>
      <c r="H429" s="28">
        <f t="shared" si="201"/>
        <v>0</v>
      </c>
      <c r="I429" s="28">
        <f t="shared" si="202"/>
        <v>0</v>
      </c>
      <c r="J429" s="28">
        <f t="shared" si="203"/>
        <v>0</v>
      </c>
    </row>
    <row r="430" spans="1:10" ht="26.4">
      <c r="A430" s="25" t="s">
        <v>920</v>
      </c>
      <c r="B430" s="25" t="s">
        <v>374</v>
      </c>
      <c r="C430" s="26" t="s">
        <v>30</v>
      </c>
      <c r="D430" s="27">
        <v>1</v>
      </c>
      <c r="E430" s="28"/>
      <c r="F430" s="28"/>
      <c r="G430" s="28">
        <f t="shared" si="200"/>
        <v>0</v>
      </c>
      <c r="H430" s="28">
        <f t="shared" si="201"/>
        <v>0</v>
      </c>
      <c r="I430" s="28">
        <f t="shared" si="202"/>
        <v>0</v>
      </c>
      <c r="J430" s="28">
        <f t="shared" si="203"/>
        <v>0</v>
      </c>
    </row>
    <row r="431" spans="1:10" ht="26.4">
      <c r="A431" s="25" t="s">
        <v>921</v>
      </c>
      <c r="B431" s="25" t="s">
        <v>375</v>
      </c>
      <c r="C431" s="26" t="s">
        <v>30</v>
      </c>
      <c r="D431" s="27">
        <v>1</v>
      </c>
      <c r="E431" s="28"/>
      <c r="F431" s="28"/>
      <c r="G431" s="28">
        <f t="shared" si="200"/>
        <v>0</v>
      </c>
      <c r="H431" s="28">
        <f t="shared" si="201"/>
        <v>0</v>
      </c>
      <c r="I431" s="28">
        <f t="shared" si="202"/>
        <v>0</v>
      </c>
      <c r="J431" s="28">
        <f t="shared" si="203"/>
        <v>0</v>
      </c>
    </row>
    <row r="432" spans="1:10" ht="13.8">
      <c r="A432" s="273"/>
      <c r="B432" s="277" t="s">
        <v>488</v>
      </c>
      <c r="C432" s="278" t="s">
        <v>489</v>
      </c>
      <c r="D432" s="279"/>
      <c r="E432" s="280"/>
      <c r="F432" s="280"/>
      <c r="G432" s="280"/>
      <c r="H432" s="281">
        <f>SUBTOTAL(9,H410:H431)</f>
        <v>0</v>
      </c>
      <c r="I432" s="281">
        <f>SUBTOTAL(9,I410:I431)</f>
        <v>0</v>
      </c>
      <c r="J432" s="276"/>
    </row>
    <row r="433" spans="1:10" ht="13.8">
      <c r="A433" s="286"/>
      <c r="B433" s="282" t="s">
        <v>489</v>
      </c>
      <c r="C433" s="283" t="s">
        <v>489</v>
      </c>
      <c r="D433" s="284"/>
      <c r="E433" s="285"/>
      <c r="F433" s="285"/>
      <c r="G433" s="285"/>
      <c r="H433" s="286"/>
      <c r="I433" s="286">
        <f>SUM(H432:I432)</f>
        <v>0</v>
      </c>
      <c r="J433" s="286"/>
    </row>
    <row r="434" spans="1:10">
      <c r="A434" s="19" t="s">
        <v>922</v>
      </c>
      <c r="B434" s="19" t="s">
        <v>376</v>
      </c>
      <c r="C434" s="19"/>
      <c r="D434" s="20"/>
      <c r="E434" s="19"/>
      <c r="F434" s="19"/>
      <c r="G434" s="19"/>
      <c r="H434" s="19"/>
      <c r="I434" s="19"/>
      <c r="J434" s="21">
        <f>SUBTOTAL(9,J435:J455)</f>
        <v>0</v>
      </c>
    </row>
    <row r="435" spans="1:10">
      <c r="A435" s="287" t="s">
        <v>923</v>
      </c>
      <c r="B435" s="287" t="s">
        <v>377</v>
      </c>
      <c r="C435" s="287"/>
      <c r="D435" s="288"/>
      <c r="E435" s="287"/>
      <c r="F435" s="287"/>
      <c r="G435" s="287"/>
      <c r="H435" s="287"/>
      <c r="I435" s="287"/>
      <c r="J435" s="289">
        <f>SUBTOTAL(9,J436:J437)</f>
        <v>0</v>
      </c>
    </row>
    <row r="436" spans="1:10" ht="39.6">
      <c r="A436" s="25" t="s">
        <v>924</v>
      </c>
      <c r="B436" s="25" t="s">
        <v>536</v>
      </c>
      <c r="C436" s="26" t="s">
        <v>30</v>
      </c>
      <c r="D436" s="27">
        <v>1</v>
      </c>
      <c r="E436" s="28"/>
      <c r="F436" s="28"/>
      <c r="G436" s="28">
        <f t="shared" ref="G436:G437" si="204">TRUNC(SUM(E436:F436),2)</f>
        <v>0</v>
      </c>
      <c r="H436" s="28">
        <f t="shared" ref="H436:H437" si="205">TRUNC(D436*E436,2)</f>
        <v>0</v>
      </c>
      <c r="I436" s="28">
        <f t="shared" ref="I436:I437" si="206">TRUNC(D436*F436,2)</f>
        <v>0</v>
      </c>
      <c r="J436" s="28">
        <f t="shared" ref="J436:J437" si="207">TRUNC(SUM(H436:I436),2)</f>
        <v>0</v>
      </c>
    </row>
    <row r="437" spans="1:10" ht="39.6">
      <c r="A437" s="25" t="s">
        <v>925</v>
      </c>
      <c r="B437" s="25" t="s">
        <v>378</v>
      </c>
      <c r="C437" s="26" t="s">
        <v>30</v>
      </c>
      <c r="D437" s="27">
        <v>3</v>
      </c>
      <c r="E437" s="28"/>
      <c r="F437" s="28"/>
      <c r="G437" s="28">
        <f t="shared" si="204"/>
        <v>0</v>
      </c>
      <c r="H437" s="28">
        <f t="shared" si="205"/>
        <v>0</v>
      </c>
      <c r="I437" s="28">
        <f t="shared" si="206"/>
        <v>0</v>
      </c>
      <c r="J437" s="28">
        <f t="shared" si="207"/>
        <v>0</v>
      </c>
    </row>
    <row r="438" spans="1:10">
      <c r="A438" s="287" t="s">
        <v>926</v>
      </c>
      <c r="B438" s="287" t="s">
        <v>379</v>
      </c>
      <c r="C438" s="287"/>
      <c r="D438" s="288"/>
      <c r="E438" s="287"/>
      <c r="F438" s="287"/>
      <c r="G438" s="287"/>
      <c r="H438" s="287"/>
      <c r="I438" s="287"/>
      <c r="J438" s="289">
        <f>SUBTOTAL(9,J439:J441)</f>
        <v>0</v>
      </c>
    </row>
    <row r="439" spans="1:10" ht="39.6">
      <c r="A439" s="25" t="s">
        <v>927</v>
      </c>
      <c r="B439" s="25" t="s">
        <v>380</v>
      </c>
      <c r="C439" s="26" t="s">
        <v>100</v>
      </c>
      <c r="D439" s="27">
        <v>40</v>
      </c>
      <c r="E439" s="28"/>
      <c r="F439" s="28"/>
      <c r="G439" s="28">
        <f t="shared" ref="G439:G441" si="208">TRUNC(SUM(E439:F439),2)</f>
        <v>0</v>
      </c>
      <c r="H439" s="28">
        <f t="shared" ref="H439:H441" si="209">TRUNC(D439*E439,2)</f>
        <v>0</v>
      </c>
      <c r="I439" s="28">
        <f t="shared" ref="I439:I441" si="210">TRUNC(D439*F439,2)</f>
        <v>0</v>
      </c>
      <c r="J439" s="28">
        <f t="shared" ref="J439:J441" si="211">TRUNC(SUM(H439:I439),2)</f>
        <v>0</v>
      </c>
    </row>
    <row r="440" spans="1:10" ht="39.6">
      <c r="A440" s="25" t="s">
        <v>928</v>
      </c>
      <c r="B440" s="25" t="s">
        <v>381</v>
      </c>
      <c r="C440" s="26" t="s">
        <v>100</v>
      </c>
      <c r="D440" s="27">
        <v>40</v>
      </c>
      <c r="E440" s="28"/>
      <c r="F440" s="28"/>
      <c r="G440" s="28">
        <f t="shared" si="208"/>
        <v>0</v>
      </c>
      <c r="H440" s="28">
        <f t="shared" si="209"/>
        <v>0</v>
      </c>
      <c r="I440" s="28">
        <f t="shared" si="210"/>
        <v>0</v>
      </c>
      <c r="J440" s="28">
        <f t="shared" si="211"/>
        <v>0</v>
      </c>
    </row>
    <row r="441" spans="1:10">
      <c r="A441" s="25" t="s">
        <v>929</v>
      </c>
      <c r="B441" s="25" t="s">
        <v>382</v>
      </c>
      <c r="C441" s="26" t="s">
        <v>167</v>
      </c>
      <c r="D441" s="27">
        <v>22</v>
      </c>
      <c r="E441" s="28"/>
      <c r="F441" s="28"/>
      <c r="G441" s="28">
        <f t="shared" si="208"/>
        <v>0</v>
      </c>
      <c r="H441" s="28">
        <f t="shared" si="209"/>
        <v>0</v>
      </c>
      <c r="I441" s="28">
        <f t="shared" si="210"/>
        <v>0</v>
      </c>
      <c r="J441" s="28">
        <f t="shared" si="211"/>
        <v>0</v>
      </c>
    </row>
    <row r="442" spans="1:10">
      <c r="A442" s="287" t="s">
        <v>930</v>
      </c>
      <c r="B442" s="287" t="s">
        <v>344</v>
      </c>
      <c r="C442" s="287"/>
      <c r="D442" s="288"/>
      <c r="E442" s="287"/>
      <c r="F442" s="287"/>
      <c r="G442" s="287"/>
      <c r="H442" s="287"/>
      <c r="I442" s="287"/>
      <c r="J442" s="289">
        <f>SUBTOTAL(9,J443:J449)</f>
        <v>0</v>
      </c>
    </row>
    <row r="443" spans="1:10">
      <c r="A443" s="25" t="s">
        <v>931</v>
      </c>
      <c r="B443" s="25" t="s">
        <v>383</v>
      </c>
      <c r="C443" s="26" t="s">
        <v>100</v>
      </c>
      <c r="D443" s="27">
        <v>50</v>
      </c>
      <c r="E443" s="28"/>
      <c r="F443" s="28"/>
      <c r="G443" s="28">
        <f t="shared" ref="G443:G449" si="212">TRUNC(SUM(E443:F443),2)</f>
        <v>0</v>
      </c>
      <c r="H443" s="28">
        <f t="shared" ref="H443:H449" si="213">TRUNC(D443*E443,2)</f>
        <v>0</v>
      </c>
      <c r="I443" s="28">
        <f t="shared" ref="I443:I449" si="214">TRUNC(D443*F443,2)</f>
        <v>0</v>
      </c>
      <c r="J443" s="28">
        <f t="shared" ref="J443:J449" si="215">TRUNC(SUM(H443:I443),2)</f>
        <v>0</v>
      </c>
    </row>
    <row r="444" spans="1:10" ht="39.6">
      <c r="A444" s="25" t="s">
        <v>932</v>
      </c>
      <c r="B444" s="25" t="s">
        <v>384</v>
      </c>
      <c r="C444" s="26" t="s">
        <v>100</v>
      </c>
      <c r="D444" s="27">
        <v>50</v>
      </c>
      <c r="E444" s="28"/>
      <c r="F444" s="28"/>
      <c r="G444" s="28">
        <f t="shared" si="212"/>
        <v>0</v>
      </c>
      <c r="H444" s="28">
        <f t="shared" si="213"/>
        <v>0</v>
      </c>
      <c r="I444" s="28">
        <f t="shared" si="214"/>
        <v>0</v>
      </c>
      <c r="J444" s="28">
        <f t="shared" si="215"/>
        <v>0</v>
      </c>
    </row>
    <row r="445" spans="1:10" ht="26.4">
      <c r="A445" s="25" t="s">
        <v>933</v>
      </c>
      <c r="B445" s="25" t="s">
        <v>385</v>
      </c>
      <c r="C445" s="26" t="s">
        <v>30</v>
      </c>
      <c r="D445" s="27">
        <v>4</v>
      </c>
      <c r="E445" s="28"/>
      <c r="F445" s="28"/>
      <c r="G445" s="28">
        <f t="shared" si="212"/>
        <v>0</v>
      </c>
      <c r="H445" s="28">
        <f t="shared" si="213"/>
        <v>0</v>
      </c>
      <c r="I445" s="28">
        <f t="shared" si="214"/>
        <v>0</v>
      </c>
      <c r="J445" s="28">
        <f t="shared" si="215"/>
        <v>0</v>
      </c>
    </row>
    <row r="446" spans="1:10" ht="26.4">
      <c r="A446" s="25" t="s">
        <v>934</v>
      </c>
      <c r="B446" s="25" t="s">
        <v>302</v>
      </c>
      <c r="C446" s="26" t="s">
        <v>100</v>
      </c>
      <c r="D446" s="27">
        <v>6</v>
      </c>
      <c r="E446" s="28"/>
      <c r="F446" s="28"/>
      <c r="G446" s="28">
        <f t="shared" si="212"/>
        <v>0</v>
      </c>
      <c r="H446" s="28">
        <f t="shared" si="213"/>
        <v>0</v>
      </c>
      <c r="I446" s="28">
        <f t="shared" si="214"/>
        <v>0</v>
      </c>
      <c r="J446" s="28">
        <f t="shared" si="215"/>
        <v>0</v>
      </c>
    </row>
    <row r="447" spans="1:10" ht="26.4">
      <c r="A447" s="25" t="s">
        <v>935</v>
      </c>
      <c r="B447" s="25" t="s">
        <v>303</v>
      </c>
      <c r="C447" s="26" t="s">
        <v>100</v>
      </c>
      <c r="D447" s="27">
        <v>6</v>
      </c>
      <c r="E447" s="28"/>
      <c r="F447" s="28"/>
      <c r="G447" s="28">
        <f t="shared" si="212"/>
        <v>0</v>
      </c>
      <c r="H447" s="28">
        <f t="shared" si="213"/>
        <v>0</v>
      </c>
      <c r="I447" s="28">
        <f t="shared" si="214"/>
        <v>0</v>
      </c>
      <c r="J447" s="28">
        <f t="shared" si="215"/>
        <v>0</v>
      </c>
    </row>
    <row r="448" spans="1:10" ht="39.6">
      <c r="A448" s="25" t="s">
        <v>936</v>
      </c>
      <c r="B448" s="25" t="s">
        <v>537</v>
      </c>
      <c r="C448" s="26" t="s">
        <v>30</v>
      </c>
      <c r="D448" s="27">
        <v>1</v>
      </c>
      <c r="E448" s="28"/>
      <c r="F448" s="28"/>
      <c r="G448" s="28">
        <f t="shared" si="212"/>
        <v>0</v>
      </c>
      <c r="H448" s="28">
        <f t="shared" si="213"/>
        <v>0</v>
      </c>
      <c r="I448" s="28">
        <f t="shared" si="214"/>
        <v>0</v>
      </c>
      <c r="J448" s="28">
        <f t="shared" si="215"/>
        <v>0</v>
      </c>
    </row>
    <row r="449" spans="1:10" ht="26.4">
      <c r="A449" s="25" t="s">
        <v>937</v>
      </c>
      <c r="B449" s="25" t="s">
        <v>387</v>
      </c>
      <c r="C449" s="26" t="s">
        <v>66</v>
      </c>
      <c r="D449" s="27">
        <v>5.5</v>
      </c>
      <c r="E449" s="28"/>
      <c r="F449" s="28"/>
      <c r="G449" s="28">
        <f t="shared" si="212"/>
        <v>0</v>
      </c>
      <c r="H449" s="28">
        <f t="shared" si="213"/>
        <v>0</v>
      </c>
      <c r="I449" s="28">
        <f t="shared" si="214"/>
        <v>0</v>
      </c>
      <c r="J449" s="28">
        <f t="shared" si="215"/>
        <v>0</v>
      </c>
    </row>
    <row r="450" spans="1:10">
      <c r="A450" s="287" t="s">
        <v>938</v>
      </c>
      <c r="B450" s="287" t="s">
        <v>538</v>
      </c>
      <c r="C450" s="287"/>
      <c r="D450" s="288"/>
      <c r="E450" s="287"/>
      <c r="F450" s="287"/>
      <c r="G450" s="287"/>
      <c r="H450" s="287"/>
      <c r="I450" s="287"/>
      <c r="J450" s="289">
        <f>SUBTOTAL(9,J451:J453)</f>
        <v>0</v>
      </c>
    </row>
    <row r="451" spans="1:10" ht="26.4">
      <c r="A451" s="25" t="s">
        <v>939</v>
      </c>
      <c r="B451" s="25" t="s">
        <v>539</v>
      </c>
      <c r="C451" s="26" t="s">
        <v>100</v>
      </c>
      <c r="D451" s="27">
        <v>3</v>
      </c>
      <c r="E451" s="28"/>
      <c r="F451" s="28"/>
      <c r="G451" s="28">
        <f t="shared" ref="G451:G453" si="216">TRUNC(SUM(E451:F451),2)</f>
        <v>0</v>
      </c>
      <c r="H451" s="28">
        <f t="shared" ref="H451:H453" si="217">TRUNC(D451*E451,2)</f>
        <v>0</v>
      </c>
      <c r="I451" s="28">
        <f t="shared" ref="I451:I453" si="218">TRUNC(D451*F451,2)</f>
        <v>0</v>
      </c>
      <c r="J451" s="28">
        <f t="shared" ref="J451:J453" si="219">TRUNC(SUM(H451:I451),2)</f>
        <v>0</v>
      </c>
    </row>
    <row r="452" spans="1:10">
      <c r="A452" s="25" t="s">
        <v>940</v>
      </c>
      <c r="B452" s="25" t="s">
        <v>386</v>
      </c>
      <c r="C452" s="26" t="s">
        <v>100</v>
      </c>
      <c r="D452" s="27">
        <v>50</v>
      </c>
      <c r="E452" s="28"/>
      <c r="F452" s="28"/>
      <c r="G452" s="28">
        <f t="shared" si="216"/>
        <v>0</v>
      </c>
      <c r="H452" s="28">
        <f t="shared" si="217"/>
        <v>0</v>
      </c>
      <c r="I452" s="28">
        <f t="shared" si="218"/>
        <v>0</v>
      </c>
      <c r="J452" s="28">
        <f t="shared" si="219"/>
        <v>0</v>
      </c>
    </row>
    <row r="453" spans="1:10" ht="26.4">
      <c r="A453" s="25" t="s">
        <v>941</v>
      </c>
      <c r="B453" s="25" t="s">
        <v>540</v>
      </c>
      <c r="C453" s="26" t="s">
        <v>49</v>
      </c>
      <c r="D453" s="27">
        <v>2</v>
      </c>
      <c r="E453" s="28"/>
      <c r="F453" s="28"/>
      <c r="G453" s="28">
        <f t="shared" si="216"/>
        <v>0</v>
      </c>
      <c r="H453" s="28">
        <f t="shared" si="217"/>
        <v>0</v>
      </c>
      <c r="I453" s="28">
        <f t="shared" si="218"/>
        <v>0</v>
      </c>
      <c r="J453" s="28">
        <f t="shared" si="219"/>
        <v>0</v>
      </c>
    </row>
    <row r="454" spans="1:10">
      <c r="A454" s="287" t="s">
        <v>942</v>
      </c>
      <c r="B454" s="287" t="s">
        <v>541</v>
      </c>
      <c r="C454" s="287"/>
      <c r="D454" s="288"/>
      <c r="E454" s="287"/>
      <c r="F454" s="287"/>
      <c r="G454" s="287"/>
      <c r="H454" s="287"/>
      <c r="I454" s="287"/>
      <c r="J454" s="289">
        <f>SUBTOTAL(9,J455)</f>
        <v>0</v>
      </c>
    </row>
    <row r="455" spans="1:10" ht="39.6">
      <c r="A455" s="25" t="s">
        <v>943</v>
      </c>
      <c r="B455" s="25" t="s">
        <v>542</v>
      </c>
      <c r="C455" s="26" t="s">
        <v>30</v>
      </c>
      <c r="D455" s="27">
        <v>4</v>
      </c>
      <c r="E455" s="28"/>
      <c r="F455" s="28"/>
      <c r="G455" s="28">
        <f t="shared" ref="G455" si="220">TRUNC(SUM(E455:F455),2)</f>
        <v>0</v>
      </c>
      <c r="H455" s="28">
        <f t="shared" ref="H455" si="221">TRUNC(D455*E455,2)</f>
        <v>0</v>
      </c>
      <c r="I455" s="28">
        <f t="shared" ref="I455" si="222">TRUNC(D455*F455,2)</f>
        <v>0</v>
      </c>
      <c r="J455" s="28">
        <f t="shared" ref="J455" si="223">TRUNC(SUM(H455:I455),2)</f>
        <v>0</v>
      </c>
    </row>
    <row r="456" spans="1:10" ht="13.8">
      <c r="A456" s="273"/>
      <c r="B456" s="277" t="s">
        <v>488</v>
      </c>
      <c r="C456" s="278" t="s">
        <v>489</v>
      </c>
      <c r="D456" s="279"/>
      <c r="E456" s="280"/>
      <c r="F456" s="280"/>
      <c r="G456" s="280"/>
      <c r="H456" s="281">
        <f>SUBTOTAL(9,H436:H455)</f>
        <v>0</v>
      </c>
      <c r="I456" s="281">
        <f>SUBTOTAL(9,I436:I455)</f>
        <v>0</v>
      </c>
      <c r="J456" s="276"/>
    </row>
    <row r="457" spans="1:10" ht="13.8">
      <c r="A457" s="286"/>
      <c r="B457" s="282" t="s">
        <v>489</v>
      </c>
      <c r="C457" s="283" t="s">
        <v>489</v>
      </c>
      <c r="D457" s="284"/>
      <c r="E457" s="285"/>
      <c r="F457" s="285"/>
      <c r="G457" s="285"/>
      <c r="H457" s="286"/>
      <c r="I457" s="286">
        <f>SUM(H456:I456)</f>
        <v>0</v>
      </c>
      <c r="J457" s="286"/>
    </row>
    <row r="458" spans="1:10">
      <c r="A458" s="19" t="s">
        <v>944</v>
      </c>
      <c r="B458" s="19" t="s">
        <v>388</v>
      </c>
      <c r="C458" s="19"/>
      <c r="D458" s="20"/>
      <c r="E458" s="19"/>
      <c r="F458" s="19"/>
      <c r="G458" s="19"/>
      <c r="H458" s="19"/>
      <c r="I458" s="19"/>
      <c r="J458" s="21">
        <f>SUBTOTAL(9,J459:J467)</f>
        <v>0</v>
      </c>
    </row>
    <row r="459" spans="1:10">
      <c r="A459" s="287" t="s">
        <v>945</v>
      </c>
      <c r="B459" s="287" t="s">
        <v>389</v>
      </c>
      <c r="C459" s="287"/>
      <c r="D459" s="288"/>
      <c r="E459" s="287"/>
      <c r="F459" s="287"/>
      <c r="G459" s="287"/>
      <c r="H459" s="287"/>
      <c r="I459" s="287"/>
      <c r="J459" s="289">
        <f>SUBTOTAL(9,J460:J462)</f>
        <v>0</v>
      </c>
    </row>
    <row r="460" spans="1:10" ht="39.6">
      <c r="A460" s="25" t="s">
        <v>946</v>
      </c>
      <c r="B460" s="25" t="s">
        <v>390</v>
      </c>
      <c r="C460" s="26" t="s">
        <v>100</v>
      </c>
      <c r="D460" s="27">
        <v>27.13</v>
      </c>
      <c r="E460" s="28"/>
      <c r="F460" s="28"/>
      <c r="G460" s="28">
        <f t="shared" ref="G460:G462" si="224">TRUNC(SUM(E460:F460),2)</f>
        <v>0</v>
      </c>
      <c r="H460" s="28">
        <f t="shared" ref="H460:H462" si="225">TRUNC(D460*E460,2)</f>
        <v>0</v>
      </c>
      <c r="I460" s="28">
        <f t="shared" ref="I460:I462" si="226">TRUNC(D460*F460,2)</f>
        <v>0</v>
      </c>
      <c r="J460" s="28">
        <f t="shared" ref="J460:J462" si="227">TRUNC(SUM(H460:I460),2)</f>
        <v>0</v>
      </c>
    </row>
    <row r="461" spans="1:10" ht="39.6">
      <c r="A461" s="25" t="s">
        <v>947</v>
      </c>
      <c r="B461" s="25" t="s">
        <v>391</v>
      </c>
      <c r="C461" s="26" t="s">
        <v>100</v>
      </c>
      <c r="D461" s="27">
        <v>19.899999999999999</v>
      </c>
      <c r="E461" s="28"/>
      <c r="F461" s="28"/>
      <c r="G461" s="28">
        <f t="shared" si="224"/>
        <v>0</v>
      </c>
      <c r="H461" s="28">
        <f t="shared" si="225"/>
        <v>0</v>
      </c>
      <c r="I461" s="28">
        <f t="shared" si="226"/>
        <v>0</v>
      </c>
      <c r="J461" s="28">
        <f t="shared" si="227"/>
        <v>0</v>
      </c>
    </row>
    <row r="462" spans="1:10">
      <c r="A462" s="25" t="s">
        <v>948</v>
      </c>
      <c r="B462" s="25" t="s">
        <v>392</v>
      </c>
      <c r="C462" s="26" t="s">
        <v>100</v>
      </c>
      <c r="D462" s="27">
        <v>32.94</v>
      </c>
      <c r="E462" s="28"/>
      <c r="F462" s="28"/>
      <c r="G462" s="28">
        <f t="shared" si="224"/>
        <v>0</v>
      </c>
      <c r="H462" s="28">
        <f t="shared" si="225"/>
        <v>0</v>
      </c>
      <c r="I462" s="28">
        <f t="shared" si="226"/>
        <v>0</v>
      </c>
      <c r="J462" s="28">
        <f t="shared" si="227"/>
        <v>0</v>
      </c>
    </row>
    <row r="463" spans="1:10">
      <c r="A463" s="287" t="s">
        <v>949</v>
      </c>
      <c r="B463" s="287" t="s">
        <v>393</v>
      </c>
      <c r="C463" s="287"/>
      <c r="D463" s="288"/>
      <c r="E463" s="287"/>
      <c r="F463" s="287"/>
      <c r="G463" s="287"/>
      <c r="H463" s="287"/>
      <c r="I463" s="287"/>
      <c r="J463" s="289">
        <f>SUBTOTAL(9,J464)</f>
        <v>0</v>
      </c>
    </row>
    <row r="464" spans="1:10" ht="39.6">
      <c r="A464" s="25" t="s">
        <v>950</v>
      </c>
      <c r="B464" s="25" t="s">
        <v>394</v>
      </c>
      <c r="C464" s="26" t="s">
        <v>16</v>
      </c>
      <c r="D464" s="27">
        <v>2.66</v>
      </c>
      <c r="E464" s="28"/>
      <c r="F464" s="28"/>
      <c r="G464" s="28">
        <f>TRUNC(SUM(E464:F464),2)</f>
        <v>0</v>
      </c>
      <c r="H464" s="28">
        <f>TRUNC(D464*E464,2)</f>
        <v>0</v>
      </c>
      <c r="I464" s="28">
        <f>TRUNC(D464*F464,2)</f>
        <v>0</v>
      </c>
      <c r="J464" s="28">
        <f>TRUNC(SUM(H464:I464),2)</f>
        <v>0</v>
      </c>
    </row>
    <row r="465" spans="1:10">
      <c r="A465" s="287" t="s">
        <v>951</v>
      </c>
      <c r="B465" s="287" t="s">
        <v>395</v>
      </c>
      <c r="C465" s="287"/>
      <c r="D465" s="288"/>
      <c r="E465" s="287"/>
      <c r="F465" s="287"/>
      <c r="G465" s="287"/>
      <c r="H465" s="287"/>
      <c r="I465" s="287"/>
      <c r="J465" s="289">
        <f>SUBTOTAL(9,J466:J467)</f>
        <v>0</v>
      </c>
    </row>
    <row r="466" spans="1:10" ht="52.8">
      <c r="A466" s="25" t="s">
        <v>952</v>
      </c>
      <c r="B466" s="25" t="s">
        <v>396</v>
      </c>
      <c r="C466" s="26" t="s">
        <v>16</v>
      </c>
      <c r="D466" s="27">
        <v>3.43</v>
      </c>
      <c r="E466" s="28"/>
      <c r="F466" s="28"/>
      <c r="G466" s="28">
        <f t="shared" ref="G466:G467" si="228">TRUNC(SUM(E466:F466),2)</f>
        <v>0</v>
      </c>
      <c r="H466" s="28">
        <f t="shared" ref="H466:H467" si="229">TRUNC(D466*E466,2)</f>
        <v>0</v>
      </c>
      <c r="I466" s="28">
        <f t="shared" ref="I466:I467" si="230">TRUNC(D466*F466,2)</f>
        <v>0</v>
      </c>
      <c r="J466" s="28">
        <f t="shared" ref="J466:J467" si="231">TRUNC(SUM(H466:I466),2)</f>
        <v>0</v>
      </c>
    </row>
    <row r="467" spans="1:10" ht="26.4">
      <c r="A467" s="25" t="s">
        <v>953</v>
      </c>
      <c r="B467" s="25" t="s">
        <v>397</v>
      </c>
      <c r="C467" s="26" t="s">
        <v>100</v>
      </c>
      <c r="D467" s="27">
        <v>23.24</v>
      </c>
      <c r="E467" s="28"/>
      <c r="F467" s="28"/>
      <c r="G467" s="28">
        <f t="shared" si="228"/>
        <v>0</v>
      </c>
      <c r="H467" s="28">
        <f t="shared" si="229"/>
        <v>0</v>
      </c>
      <c r="I467" s="28">
        <f t="shared" si="230"/>
        <v>0</v>
      </c>
      <c r="J467" s="28">
        <f t="shared" si="231"/>
        <v>0</v>
      </c>
    </row>
    <row r="468" spans="1:10" ht="13.8">
      <c r="A468" s="273"/>
      <c r="B468" s="277" t="s">
        <v>488</v>
      </c>
      <c r="C468" s="278" t="s">
        <v>489</v>
      </c>
      <c r="D468" s="279"/>
      <c r="E468" s="280"/>
      <c r="F468" s="280"/>
      <c r="G468" s="280"/>
      <c r="H468" s="281">
        <f>SUBTOTAL(9,H460:H467)</f>
        <v>0</v>
      </c>
      <c r="I468" s="281">
        <f>SUBTOTAL(9,I460:I467)</f>
        <v>0</v>
      </c>
      <c r="J468" s="276"/>
    </row>
    <row r="469" spans="1:10" ht="13.8">
      <c r="A469" s="286"/>
      <c r="B469" s="282" t="s">
        <v>489</v>
      </c>
      <c r="C469" s="283" t="s">
        <v>489</v>
      </c>
      <c r="D469" s="284"/>
      <c r="E469" s="285"/>
      <c r="F469" s="285"/>
      <c r="G469" s="285"/>
      <c r="H469" s="286"/>
      <c r="I469" s="286">
        <f>SUM(H468:I468)</f>
        <v>0</v>
      </c>
      <c r="J469" s="286"/>
    </row>
    <row r="470" spans="1:10">
      <c r="A470" s="19" t="s">
        <v>954</v>
      </c>
      <c r="B470" s="19" t="s">
        <v>398</v>
      </c>
      <c r="C470" s="19"/>
      <c r="D470" s="20"/>
      <c r="E470" s="19"/>
      <c r="F470" s="19"/>
      <c r="G470" s="19"/>
      <c r="H470" s="19"/>
      <c r="I470" s="19"/>
      <c r="J470" s="21">
        <f>SUBTOTAL(9,J471:J472)</f>
        <v>0</v>
      </c>
    </row>
    <row r="471" spans="1:10" ht="52.8">
      <c r="A471" s="25" t="s">
        <v>955</v>
      </c>
      <c r="B471" s="25" t="s">
        <v>399</v>
      </c>
      <c r="C471" s="26" t="s">
        <v>167</v>
      </c>
      <c r="D471" s="27">
        <v>2</v>
      </c>
      <c r="E471" s="28"/>
      <c r="F471" s="28"/>
      <c r="G471" s="28">
        <f t="shared" ref="G471:G472" si="232">TRUNC(SUM(E471:F471),2)</f>
        <v>0</v>
      </c>
      <c r="H471" s="28">
        <f t="shared" ref="H471:H472" si="233">TRUNC(D471*E471,2)</f>
        <v>0</v>
      </c>
      <c r="I471" s="28">
        <f t="shared" ref="I471:I472" si="234">TRUNC(D471*F471,2)</f>
        <v>0</v>
      </c>
      <c r="J471" s="28">
        <f t="shared" ref="J471:J472" si="235">TRUNC(SUM(H471:I471),2)</f>
        <v>0</v>
      </c>
    </row>
    <row r="472" spans="1:10" ht="39.6">
      <c r="A472" s="25" t="s">
        <v>956</v>
      </c>
      <c r="B472" s="25" t="s">
        <v>400</v>
      </c>
      <c r="C472" s="26" t="s">
        <v>100</v>
      </c>
      <c r="D472" s="27">
        <v>2.7</v>
      </c>
      <c r="E472" s="28"/>
      <c r="F472" s="28"/>
      <c r="G472" s="28">
        <f t="shared" si="232"/>
        <v>0</v>
      </c>
      <c r="H472" s="28">
        <f t="shared" si="233"/>
        <v>0</v>
      </c>
      <c r="I472" s="28">
        <f t="shared" si="234"/>
        <v>0</v>
      </c>
      <c r="J472" s="28">
        <f t="shared" si="235"/>
        <v>0</v>
      </c>
    </row>
    <row r="473" spans="1:10" ht="13.8">
      <c r="A473" s="273"/>
      <c r="B473" s="277" t="s">
        <v>488</v>
      </c>
      <c r="C473" s="278" t="s">
        <v>489</v>
      </c>
      <c r="D473" s="279"/>
      <c r="E473" s="280"/>
      <c r="F473" s="280"/>
      <c r="G473" s="280"/>
      <c r="H473" s="281">
        <f>SUBTOTAL(9,H471:H472)</f>
        <v>0</v>
      </c>
      <c r="I473" s="281">
        <f>SUBTOTAL(9,I471:I472)</f>
        <v>0</v>
      </c>
      <c r="J473" s="276"/>
    </row>
    <row r="474" spans="1:10" ht="13.8">
      <c r="A474" s="286"/>
      <c r="B474" s="282" t="s">
        <v>489</v>
      </c>
      <c r="C474" s="283" t="s">
        <v>489</v>
      </c>
      <c r="D474" s="284"/>
      <c r="E474" s="285"/>
      <c r="F474" s="285"/>
      <c r="G474" s="285"/>
      <c r="H474" s="286"/>
      <c r="I474" s="286">
        <f>SUM(H473:I473)</f>
        <v>0</v>
      </c>
      <c r="J474" s="286"/>
    </row>
    <row r="475" spans="1:10">
      <c r="A475" s="19" t="s">
        <v>957</v>
      </c>
      <c r="B475" s="19" t="s">
        <v>401</v>
      </c>
      <c r="C475" s="19"/>
      <c r="D475" s="20"/>
      <c r="E475" s="19"/>
      <c r="F475" s="19"/>
      <c r="G475" s="19"/>
      <c r="H475" s="19"/>
      <c r="I475" s="19"/>
      <c r="J475" s="21">
        <f>SUBTOTAL(9,J476:J491)</f>
        <v>0</v>
      </c>
    </row>
    <row r="476" spans="1:10">
      <c r="A476" s="287" t="s">
        <v>958</v>
      </c>
      <c r="B476" s="287" t="s">
        <v>402</v>
      </c>
      <c r="C476" s="287"/>
      <c r="D476" s="288"/>
      <c r="E476" s="287"/>
      <c r="F476" s="287"/>
      <c r="G476" s="287"/>
      <c r="H476" s="287"/>
      <c r="I476" s="287"/>
      <c r="J476" s="289">
        <f>SUBTOTAL(9,J477:J481)</f>
        <v>0</v>
      </c>
    </row>
    <row r="477" spans="1:10">
      <c r="A477" s="25" t="s">
        <v>959</v>
      </c>
      <c r="B477" s="25" t="s">
        <v>403</v>
      </c>
      <c r="C477" s="26" t="s">
        <v>16</v>
      </c>
      <c r="D477" s="27">
        <v>62.99</v>
      </c>
      <c r="E477" s="28"/>
      <c r="F477" s="28"/>
      <c r="G477" s="28">
        <f t="shared" ref="G477:G481" si="236">TRUNC(SUM(E477:F477),2)</f>
        <v>0</v>
      </c>
      <c r="H477" s="28">
        <f t="shared" ref="H477:H481" si="237">TRUNC(D477*E477,2)</f>
        <v>0</v>
      </c>
      <c r="I477" s="28">
        <f t="shared" ref="I477:I481" si="238">TRUNC(D477*F477,2)</f>
        <v>0</v>
      </c>
      <c r="J477" s="28">
        <f t="shared" ref="J477:J481" si="239">TRUNC(SUM(H477:I477),2)</f>
        <v>0</v>
      </c>
    </row>
    <row r="478" spans="1:10">
      <c r="A478" s="25" t="s">
        <v>960</v>
      </c>
      <c r="B478" s="25" t="s">
        <v>404</v>
      </c>
      <c r="C478" s="26" t="s">
        <v>30</v>
      </c>
      <c r="D478" s="27">
        <v>133</v>
      </c>
      <c r="E478" s="28"/>
      <c r="F478" s="28"/>
      <c r="G478" s="28">
        <f t="shared" si="236"/>
        <v>0</v>
      </c>
      <c r="H478" s="28">
        <f t="shared" si="237"/>
        <v>0</v>
      </c>
      <c r="I478" s="28">
        <f t="shared" si="238"/>
        <v>0</v>
      </c>
      <c r="J478" s="28">
        <f t="shared" si="239"/>
        <v>0</v>
      </c>
    </row>
    <row r="479" spans="1:10" ht="26.4">
      <c r="A479" s="25" t="s">
        <v>961</v>
      </c>
      <c r="B479" s="25" t="s">
        <v>405</v>
      </c>
      <c r="C479" s="26" t="s">
        <v>30</v>
      </c>
      <c r="D479" s="27">
        <v>3</v>
      </c>
      <c r="E479" s="28"/>
      <c r="F479" s="28"/>
      <c r="G479" s="28">
        <f t="shared" si="236"/>
        <v>0</v>
      </c>
      <c r="H479" s="28">
        <f t="shared" si="237"/>
        <v>0</v>
      </c>
      <c r="I479" s="28">
        <f t="shared" si="238"/>
        <v>0</v>
      </c>
      <c r="J479" s="28">
        <f t="shared" si="239"/>
        <v>0</v>
      </c>
    </row>
    <row r="480" spans="1:10" ht="26.4">
      <c r="A480" s="25" t="s">
        <v>962</v>
      </c>
      <c r="B480" s="25" t="s">
        <v>406</v>
      </c>
      <c r="C480" s="26" t="s">
        <v>148</v>
      </c>
      <c r="D480" s="27">
        <v>53</v>
      </c>
      <c r="E480" s="28"/>
      <c r="F480" s="28"/>
      <c r="G480" s="28">
        <f t="shared" si="236"/>
        <v>0</v>
      </c>
      <c r="H480" s="28">
        <f t="shared" si="237"/>
        <v>0</v>
      </c>
      <c r="I480" s="28">
        <f t="shared" si="238"/>
        <v>0</v>
      </c>
      <c r="J480" s="28">
        <f t="shared" si="239"/>
        <v>0</v>
      </c>
    </row>
    <row r="481" spans="1:10" ht="26.4">
      <c r="A481" s="25" t="s">
        <v>963</v>
      </c>
      <c r="B481" s="25" t="s">
        <v>407</v>
      </c>
      <c r="C481" s="26" t="s">
        <v>16</v>
      </c>
      <c r="D481" s="27">
        <v>94.26</v>
      </c>
      <c r="E481" s="28"/>
      <c r="F481" s="28"/>
      <c r="G481" s="28">
        <f t="shared" si="236"/>
        <v>0</v>
      </c>
      <c r="H481" s="28">
        <f t="shared" si="237"/>
        <v>0</v>
      </c>
      <c r="I481" s="28">
        <f t="shared" si="238"/>
        <v>0</v>
      </c>
      <c r="J481" s="28">
        <f t="shared" si="239"/>
        <v>0</v>
      </c>
    </row>
    <row r="482" spans="1:10">
      <c r="A482" s="287" t="s">
        <v>964</v>
      </c>
      <c r="B482" s="287" t="s">
        <v>408</v>
      </c>
      <c r="C482" s="287"/>
      <c r="D482" s="288"/>
      <c r="E482" s="287"/>
      <c r="F482" s="287"/>
      <c r="G482" s="287"/>
      <c r="H482" s="287"/>
      <c r="I482" s="287"/>
      <c r="J482" s="289">
        <f>SUBTOTAL(9,J483:J486)</f>
        <v>0</v>
      </c>
    </row>
    <row r="483" spans="1:10">
      <c r="A483" s="25" t="s">
        <v>965</v>
      </c>
      <c r="B483" s="25" t="s">
        <v>409</v>
      </c>
      <c r="C483" s="26" t="s">
        <v>16</v>
      </c>
      <c r="D483" s="27">
        <v>172.15</v>
      </c>
      <c r="E483" s="28"/>
      <c r="F483" s="28"/>
      <c r="G483" s="28">
        <f t="shared" ref="G483:G486" si="240">TRUNC(SUM(E483:F483),2)</f>
        <v>0</v>
      </c>
      <c r="H483" s="28">
        <f t="shared" ref="H483:H486" si="241">TRUNC(D483*E483,2)</f>
        <v>0</v>
      </c>
      <c r="I483" s="28">
        <f t="shared" ref="I483:I486" si="242">TRUNC(D483*F483,2)</f>
        <v>0</v>
      </c>
      <c r="J483" s="28">
        <f t="shared" ref="J483:J486" si="243">TRUNC(SUM(H483:I483),2)</f>
        <v>0</v>
      </c>
    </row>
    <row r="484" spans="1:10" ht="26.4">
      <c r="A484" s="25" t="s">
        <v>966</v>
      </c>
      <c r="B484" s="25" t="s">
        <v>410</v>
      </c>
      <c r="C484" s="26" t="s">
        <v>16</v>
      </c>
      <c r="D484" s="27">
        <v>151.16999999999999</v>
      </c>
      <c r="E484" s="28"/>
      <c r="F484" s="28"/>
      <c r="G484" s="28">
        <f t="shared" si="240"/>
        <v>0</v>
      </c>
      <c r="H484" s="28">
        <f t="shared" si="241"/>
        <v>0</v>
      </c>
      <c r="I484" s="28">
        <f t="shared" si="242"/>
        <v>0</v>
      </c>
      <c r="J484" s="28">
        <f t="shared" si="243"/>
        <v>0</v>
      </c>
    </row>
    <row r="485" spans="1:10" ht="39.6">
      <c r="A485" s="25" t="s">
        <v>967</v>
      </c>
      <c r="B485" s="25" t="s">
        <v>411</v>
      </c>
      <c r="C485" s="26" t="s">
        <v>54</v>
      </c>
      <c r="D485" s="27">
        <v>8</v>
      </c>
      <c r="E485" s="28"/>
      <c r="F485" s="28"/>
      <c r="G485" s="28">
        <f t="shared" si="240"/>
        <v>0</v>
      </c>
      <c r="H485" s="28">
        <f t="shared" si="241"/>
        <v>0</v>
      </c>
      <c r="I485" s="28">
        <f t="shared" si="242"/>
        <v>0</v>
      </c>
      <c r="J485" s="28">
        <f t="shared" si="243"/>
        <v>0</v>
      </c>
    </row>
    <row r="486" spans="1:10" ht="26.4">
      <c r="A486" s="25" t="s">
        <v>968</v>
      </c>
      <c r="B486" s="25" t="s">
        <v>60</v>
      </c>
      <c r="C486" s="26" t="s">
        <v>61</v>
      </c>
      <c r="D486" s="27">
        <v>240</v>
      </c>
      <c r="E486" s="28"/>
      <c r="F486" s="28"/>
      <c r="G486" s="28">
        <f t="shared" si="240"/>
        <v>0</v>
      </c>
      <c r="H486" s="28">
        <f t="shared" si="241"/>
        <v>0</v>
      </c>
      <c r="I486" s="28">
        <f t="shared" si="242"/>
        <v>0</v>
      </c>
      <c r="J486" s="28">
        <f t="shared" si="243"/>
        <v>0</v>
      </c>
    </row>
    <row r="487" spans="1:10">
      <c r="A487" s="287" t="s">
        <v>969</v>
      </c>
      <c r="B487" s="287" t="s">
        <v>412</v>
      </c>
      <c r="C487" s="287"/>
      <c r="D487" s="288"/>
      <c r="E487" s="287"/>
      <c r="F487" s="287"/>
      <c r="G487" s="287"/>
      <c r="H487" s="287"/>
      <c r="I487" s="287"/>
      <c r="J487" s="289">
        <f>SUBTOTAL(9,J488:J491)</f>
        <v>0</v>
      </c>
    </row>
    <row r="488" spans="1:10">
      <c r="A488" s="25" t="s">
        <v>970</v>
      </c>
      <c r="B488" s="25" t="s">
        <v>413</v>
      </c>
      <c r="C488" s="26" t="s">
        <v>16</v>
      </c>
      <c r="D488" s="27">
        <v>9.68</v>
      </c>
      <c r="E488" s="28"/>
      <c r="F488" s="28"/>
      <c r="G488" s="28">
        <f t="shared" ref="G488:G491" si="244">TRUNC(SUM(E488:F488),2)</f>
        <v>0</v>
      </c>
      <c r="H488" s="28">
        <f t="shared" ref="H488:H491" si="245">TRUNC(D488*E488,2)</f>
        <v>0</v>
      </c>
      <c r="I488" s="28">
        <f t="shared" ref="I488:I491" si="246">TRUNC(D488*F488,2)</f>
        <v>0</v>
      </c>
      <c r="J488" s="28">
        <f t="shared" ref="J488:J491" si="247">TRUNC(SUM(H488:I488),2)</f>
        <v>0</v>
      </c>
    </row>
    <row r="489" spans="1:10">
      <c r="A489" s="25" t="s">
        <v>971</v>
      </c>
      <c r="B489" s="25" t="s">
        <v>414</v>
      </c>
      <c r="C489" s="26" t="s">
        <v>16</v>
      </c>
      <c r="D489" s="27">
        <v>9.68</v>
      </c>
      <c r="E489" s="28"/>
      <c r="F489" s="28"/>
      <c r="G489" s="28">
        <f t="shared" si="244"/>
        <v>0</v>
      </c>
      <c r="H489" s="28">
        <f t="shared" si="245"/>
        <v>0</v>
      </c>
      <c r="I489" s="28">
        <f t="shared" si="246"/>
        <v>0</v>
      </c>
      <c r="J489" s="28">
        <f t="shared" si="247"/>
        <v>0</v>
      </c>
    </row>
    <row r="490" spans="1:10" ht="26.4">
      <c r="A490" s="25" t="s">
        <v>972</v>
      </c>
      <c r="B490" s="25" t="s">
        <v>415</v>
      </c>
      <c r="C490" s="26" t="s">
        <v>16</v>
      </c>
      <c r="D490" s="27">
        <v>4.76</v>
      </c>
      <c r="E490" s="28"/>
      <c r="F490" s="28"/>
      <c r="G490" s="28">
        <f t="shared" si="244"/>
        <v>0</v>
      </c>
      <c r="H490" s="28">
        <f t="shared" si="245"/>
        <v>0</v>
      </c>
      <c r="I490" s="28">
        <f t="shared" si="246"/>
        <v>0</v>
      </c>
      <c r="J490" s="28">
        <f t="shared" si="247"/>
        <v>0</v>
      </c>
    </row>
    <row r="491" spans="1:10" ht="26.4">
      <c r="A491" s="25" t="s">
        <v>973</v>
      </c>
      <c r="B491" s="25" t="s">
        <v>416</v>
      </c>
      <c r="C491" s="26" t="s">
        <v>16</v>
      </c>
      <c r="D491" s="27">
        <v>5.72</v>
      </c>
      <c r="E491" s="28"/>
      <c r="F491" s="28"/>
      <c r="G491" s="28">
        <f t="shared" si="244"/>
        <v>0</v>
      </c>
      <c r="H491" s="28">
        <f t="shared" si="245"/>
        <v>0</v>
      </c>
      <c r="I491" s="28">
        <f t="shared" si="246"/>
        <v>0</v>
      </c>
      <c r="J491" s="28">
        <f t="shared" si="247"/>
        <v>0</v>
      </c>
    </row>
    <row r="492" spans="1:10" ht="13.8">
      <c r="A492" s="273"/>
      <c r="B492" s="277" t="s">
        <v>488</v>
      </c>
      <c r="C492" s="278" t="s">
        <v>489</v>
      </c>
      <c r="D492" s="279"/>
      <c r="E492" s="280"/>
      <c r="F492" s="280"/>
      <c r="G492" s="280"/>
      <c r="H492" s="281">
        <f>SUBTOTAL(9,H477:H491)</f>
        <v>0</v>
      </c>
      <c r="I492" s="281">
        <f>SUBTOTAL(9,I477:I491)</f>
        <v>0</v>
      </c>
      <c r="J492" s="276"/>
    </row>
    <row r="493" spans="1:10" ht="13.2" customHeight="1">
      <c r="A493" s="286"/>
      <c r="B493" s="282" t="s">
        <v>489</v>
      </c>
      <c r="C493" s="283" t="s">
        <v>489</v>
      </c>
      <c r="D493" s="284"/>
      <c r="E493" s="285"/>
      <c r="F493" s="285"/>
      <c r="G493" s="285"/>
      <c r="H493" s="286"/>
      <c r="I493" s="286">
        <f>SUM(H492:I492)</f>
        <v>0</v>
      </c>
      <c r="J493" s="286"/>
    </row>
    <row r="494" spans="1:10">
      <c r="A494" s="19">
        <v>3</v>
      </c>
      <c r="B494" s="19" t="s">
        <v>976</v>
      </c>
      <c r="C494" s="19"/>
      <c r="D494" s="20"/>
      <c r="E494" s="19"/>
      <c r="F494" s="19"/>
      <c r="G494" s="19"/>
      <c r="H494" s="19"/>
      <c r="I494" s="19"/>
      <c r="J494" s="21">
        <f>SUBTOTAL(9,J495:J719)</f>
        <v>0</v>
      </c>
    </row>
    <row r="495" spans="1:10">
      <c r="A495" s="287" t="s">
        <v>1032</v>
      </c>
      <c r="B495" s="287" t="s">
        <v>1243</v>
      </c>
      <c r="C495" s="287"/>
      <c r="D495" s="288"/>
      <c r="E495" s="287"/>
      <c r="F495" s="287"/>
      <c r="G495" s="287"/>
      <c r="H495" s="287"/>
      <c r="I495" s="287"/>
      <c r="J495" s="289">
        <f>SUBTOTAL(9,J496:J500)</f>
        <v>0</v>
      </c>
    </row>
    <row r="496" spans="1:10">
      <c r="A496" s="25" t="s">
        <v>1033</v>
      </c>
      <c r="B496" s="25" t="s">
        <v>37</v>
      </c>
      <c r="C496" s="26" t="s">
        <v>16</v>
      </c>
      <c r="D496" s="275">
        <v>57.44</v>
      </c>
      <c r="E496" s="28"/>
      <c r="F496" s="28"/>
      <c r="G496" s="28">
        <f t="shared" ref="G496:G500" si="248">TRUNC(SUM(E496:F496),2)</f>
        <v>0</v>
      </c>
      <c r="H496" s="28">
        <f t="shared" ref="H496:H500" si="249">TRUNC(D496*E496,2)</f>
        <v>0</v>
      </c>
      <c r="I496" s="28">
        <f t="shared" ref="I496:I500" si="250">TRUNC(D496*F496,2)</f>
        <v>0</v>
      </c>
      <c r="J496" s="28">
        <f t="shared" ref="J496:J500" si="251">TRUNC(SUM(H496:I496),2)</f>
        <v>0</v>
      </c>
    </row>
    <row r="497" spans="1:10">
      <c r="A497" s="25" t="s">
        <v>1034</v>
      </c>
      <c r="B497" s="25" t="s">
        <v>38</v>
      </c>
      <c r="C497" s="26" t="s">
        <v>16</v>
      </c>
      <c r="D497" s="275">
        <v>57.44</v>
      </c>
      <c r="E497" s="28"/>
      <c r="F497" s="28"/>
      <c r="G497" s="28">
        <f t="shared" si="248"/>
        <v>0</v>
      </c>
      <c r="H497" s="28">
        <f t="shared" si="249"/>
        <v>0</v>
      </c>
      <c r="I497" s="28">
        <f t="shared" si="250"/>
        <v>0</v>
      </c>
      <c r="J497" s="28">
        <f t="shared" si="251"/>
        <v>0</v>
      </c>
    </row>
    <row r="498" spans="1:10">
      <c r="A498" s="25" t="s">
        <v>1035</v>
      </c>
      <c r="B498" s="25" t="s">
        <v>39</v>
      </c>
      <c r="C498" s="26" t="s">
        <v>16</v>
      </c>
      <c r="D498" s="275">
        <v>57.44</v>
      </c>
      <c r="E498" s="28"/>
      <c r="F498" s="28"/>
      <c r="G498" s="28">
        <f t="shared" si="248"/>
        <v>0</v>
      </c>
      <c r="H498" s="28">
        <f t="shared" si="249"/>
        <v>0</v>
      </c>
      <c r="I498" s="28">
        <f t="shared" si="250"/>
        <v>0</v>
      </c>
      <c r="J498" s="28">
        <f t="shared" si="251"/>
        <v>0</v>
      </c>
    </row>
    <row r="499" spans="1:10">
      <c r="A499" s="25" t="s">
        <v>1036</v>
      </c>
      <c r="B499" s="25" t="s">
        <v>40</v>
      </c>
      <c r="C499" s="26" t="s">
        <v>16</v>
      </c>
      <c r="D499" s="275">
        <v>57.44</v>
      </c>
      <c r="E499" s="28"/>
      <c r="F499" s="28"/>
      <c r="G499" s="28">
        <f t="shared" si="248"/>
        <v>0</v>
      </c>
      <c r="H499" s="28">
        <f t="shared" si="249"/>
        <v>0</v>
      </c>
      <c r="I499" s="28">
        <f t="shared" si="250"/>
        <v>0</v>
      </c>
      <c r="J499" s="28">
        <f t="shared" si="251"/>
        <v>0</v>
      </c>
    </row>
    <row r="500" spans="1:10">
      <c r="A500" s="25" t="s">
        <v>1037</v>
      </c>
      <c r="B500" s="25" t="s">
        <v>41</v>
      </c>
      <c r="C500" s="26" t="s">
        <v>16</v>
      </c>
      <c r="D500" s="275">
        <v>57.44</v>
      </c>
      <c r="E500" s="28"/>
      <c r="F500" s="28"/>
      <c r="G500" s="28">
        <f t="shared" si="248"/>
        <v>0</v>
      </c>
      <c r="H500" s="28">
        <f t="shared" si="249"/>
        <v>0</v>
      </c>
      <c r="I500" s="28">
        <f t="shared" si="250"/>
        <v>0</v>
      </c>
      <c r="J500" s="28">
        <f t="shared" si="251"/>
        <v>0</v>
      </c>
    </row>
    <row r="501" spans="1:10" ht="13.8">
      <c r="A501" s="273"/>
      <c r="B501" s="277" t="s">
        <v>488</v>
      </c>
      <c r="C501" s="278" t="s">
        <v>489</v>
      </c>
      <c r="D501" s="279"/>
      <c r="E501" s="280"/>
      <c r="F501" s="280"/>
      <c r="G501" s="280"/>
      <c r="H501" s="281">
        <f>SUBTOTAL(9,H496:H500)</f>
        <v>0</v>
      </c>
      <c r="I501" s="281">
        <f>SUBTOTAL(9,I496:I500)</f>
        <v>0</v>
      </c>
      <c r="J501" s="276"/>
    </row>
    <row r="502" spans="1:10" ht="13.8">
      <c r="A502" s="286"/>
      <c r="B502" s="282" t="s">
        <v>489</v>
      </c>
      <c r="C502" s="283" t="s">
        <v>489</v>
      </c>
      <c r="D502" s="284"/>
      <c r="E502" s="285"/>
      <c r="F502" s="285"/>
      <c r="G502" s="285"/>
      <c r="H502" s="286"/>
      <c r="I502" s="286">
        <f>SUM(H501:I501)</f>
        <v>0</v>
      </c>
      <c r="J502" s="286"/>
    </row>
    <row r="503" spans="1:10" s="379" customFormat="1" ht="13.8">
      <c r="A503" s="376" t="s">
        <v>1038</v>
      </c>
      <c r="B503" s="376" t="s">
        <v>50</v>
      </c>
      <c r="C503" s="376"/>
      <c r="D503" s="377"/>
      <c r="E503" s="376"/>
      <c r="F503" s="376"/>
      <c r="G503" s="376"/>
      <c r="H503" s="376"/>
      <c r="I503" s="376"/>
      <c r="J503" s="378">
        <f>SUBTOTAL(9,J504:J542)</f>
        <v>0</v>
      </c>
    </row>
    <row r="504" spans="1:10" s="379" customFormat="1" ht="13.8">
      <c r="A504" s="380" t="s">
        <v>1039</v>
      </c>
      <c r="B504" s="380" t="s">
        <v>51</v>
      </c>
      <c r="C504" s="380"/>
      <c r="D504" s="381"/>
      <c r="E504" s="380"/>
      <c r="F504" s="380"/>
      <c r="G504" s="380"/>
      <c r="H504" s="380"/>
      <c r="I504" s="380"/>
      <c r="J504" s="382">
        <f>SUBTOTAL(9,J505:J518)</f>
        <v>0</v>
      </c>
    </row>
    <row r="505" spans="1:10" s="379" customFormat="1" ht="13.8">
      <c r="A505" s="383" t="s">
        <v>1040</v>
      </c>
      <c r="B505" s="383" t="s">
        <v>52</v>
      </c>
      <c r="C505" s="383"/>
      <c r="D505" s="384"/>
      <c r="E505" s="383"/>
      <c r="F505" s="383"/>
      <c r="G505" s="383"/>
      <c r="H505" s="383"/>
      <c r="I505" s="383"/>
      <c r="J505" s="385">
        <f>SUBTOTAL(9,J506:J512)</f>
        <v>0</v>
      </c>
    </row>
    <row r="506" spans="1:10" s="379" customFormat="1" ht="39.6">
      <c r="A506" s="273" t="s">
        <v>1041</v>
      </c>
      <c r="B506" s="273" t="s">
        <v>53</v>
      </c>
      <c r="C506" s="274" t="s">
        <v>54</v>
      </c>
      <c r="D506" s="275">
        <v>7.77</v>
      </c>
      <c r="E506" s="276"/>
      <c r="F506" s="276"/>
      <c r="G506" s="276">
        <f t="shared" ref="G506:G512" si="252">TRUNC(SUM(E506:F506),2)</f>
        <v>0</v>
      </c>
      <c r="H506" s="276">
        <f t="shared" ref="H506:H512" si="253">TRUNC(D506*E506,2)</f>
        <v>0</v>
      </c>
      <c r="I506" s="276">
        <f t="shared" ref="I506:I512" si="254">TRUNC(D506*F506,2)</f>
        <v>0</v>
      </c>
      <c r="J506" s="276">
        <f t="shared" ref="J506:J512" si="255">TRUNC(SUM(H506:I506),2)</f>
        <v>0</v>
      </c>
    </row>
    <row r="507" spans="1:10" s="379" customFormat="1" ht="39.6">
      <c r="A507" s="273" t="s">
        <v>1042</v>
      </c>
      <c r="B507" s="273" t="s">
        <v>55</v>
      </c>
      <c r="C507" s="274" t="s">
        <v>54</v>
      </c>
      <c r="D507" s="275">
        <v>3.5</v>
      </c>
      <c r="E507" s="276"/>
      <c r="F507" s="276"/>
      <c r="G507" s="276">
        <f t="shared" si="252"/>
        <v>0</v>
      </c>
      <c r="H507" s="276">
        <f t="shared" si="253"/>
        <v>0</v>
      </c>
      <c r="I507" s="276">
        <f t="shared" si="254"/>
        <v>0</v>
      </c>
      <c r="J507" s="276">
        <f t="shared" si="255"/>
        <v>0</v>
      </c>
    </row>
    <row r="508" spans="1:10" s="379" customFormat="1" ht="39.6">
      <c r="A508" s="273" t="s">
        <v>1043</v>
      </c>
      <c r="B508" s="273" t="s">
        <v>56</v>
      </c>
      <c r="C508" s="274" t="s">
        <v>16</v>
      </c>
      <c r="D508" s="275">
        <v>13.11</v>
      </c>
      <c r="E508" s="276"/>
      <c r="F508" s="276"/>
      <c r="G508" s="276">
        <f t="shared" si="252"/>
        <v>0</v>
      </c>
      <c r="H508" s="276">
        <f t="shared" si="253"/>
        <v>0</v>
      </c>
      <c r="I508" s="276">
        <f t="shared" si="254"/>
        <v>0</v>
      </c>
      <c r="J508" s="276">
        <f t="shared" si="255"/>
        <v>0</v>
      </c>
    </row>
    <row r="509" spans="1:10" s="379" customFormat="1" ht="26.4">
      <c r="A509" s="273" t="s">
        <v>1044</v>
      </c>
      <c r="B509" s="273" t="s">
        <v>57</v>
      </c>
      <c r="C509" s="274" t="s">
        <v>16</v>
      </c>
      <c r="D509" s="275">
        <v>13.11</v>
      </c>
      <c r="E509" s="276"/>
      <c r="F509" s="276"/>
      <c r="G509" s="276">
        <f t="shared" si="252"/>
        <v>0</v>
      </c>
      <c r="H509" s="276">
        <f t="shared" si="253"/>
        <v>0</v>
      </c>
      <c r="I509" s="276">
        <f t="shared" si="254"/>
        <v>0</v>
      </c>
      <c r="J509" s="276">
        <f t="shared" si="255"/>
        <v>0</v>
      </c>
    </row>
    <row r="510" spans="1:10" s="379" customFormat="1" ht="26.4">
      <c r="A510" s="273" t="s">
        <v>1045</v>
      </c>
      <c r="B510" s="273" t="s">
        <v>58</v>
      </c>
      <c r="C510" s="274" t="s">
        <v>54</v>
      </c>
      <c r="D510" s="275">
        <v>8.7200000000000006</v>
      </c>
      <c r="E510" s="276"/>
      <c r="F510" s="276"/>
      <c r="G510" s="276">
        <f t="shared" si="252"/>
        <v>0</v>
      </c>
      <c r="H510" s="276">
        <f t="shared" si="253"/>
        <v>0</v>
      </c>
      <c r="I510" s="276">
        <f t="shared" si="254"/>
        <v>0</v>
      </c>
      <c r="J510" s="276">
        <f t="shared" si="255"/>
        <v>0</v>
      </c>
    </row>
    <row r="511" spans="1:10" s="379" customFormat="1" ht="52.8">
      <c r="A511" s="273" t="s">
        <v>1046</v>
      </c>
      <c r="B511" s="273" t="s">
        <v>59</v>
      </c>
      <c r="C511" s="274" t="s">
        <v>54</v>
      </c>
      <c r="D511" s="275">
        <v>5.37</v>
      </c>
      <c r="E511" s="276"/>
      <c r="F511" s="276"/>
      <c r="G511" s="276">
        <f t="shared" si="252"/>
        <v>0</v>
      </c>
      <c r="H511" s="276">
        <f t="shared" si="253"/>
        <v>0</v>
      </c>
      <c r="I511" s="276">
        <f t="shared" si="254"/>
        <v>0</v>
      </c>
      <c r="J511" s="276">
        <f t="shared" si="255"/>
        <v>0</v>
      </c>
    </row>
    <row r="512" spans="1:10" s="379" customFormat="1" ht="26.4">
      <c r="A512" s="273" t="s">
        <v>1047</v>
      </c>
      <c r="B512" s="273" t="s">
        <v>60</v>
      </c>
      <c r="C512" s="274" t="s">
        <v>61</v>
      </c>
      <c r="D512" s="275">
        <v>161.1</v>
      </c>
      <c r="E512" s="276"/>
      <c r="F512" s="276"/>
      <c r="G512" s="276">
        <f t="shared" si="252"/>
        <v>0</v>
      </c>
      <c r="H512" s="276">
        <f t="shared" si="253"/>
        <v>0</v>
      </c>
      <c r="I512" s="276">
        <f t="shared" si="254"/>
        <v>0</v>
      </c>
      <c r="J512" s="276">
        <f t="shared" si="255"/>
        <v>0</v>
      </c>
    </row>
    <row r="513" spans="1:10" s="379" customFormat="1" ht="13.8">
      <c r="A513" s="383" t="s">
        <v>1048</v>
      </c>
      <c r="B513" s="383" t="s">
        <v>62</v>
      </c>
      <c r="C513" s="383"/>
      <c r="D513" s="384"/>
      <c r="E513" s="383"/>
      <c r="F513" s="383"/>
      <c r="G513" s="383"/>
      <c r="H513" s="383"/>
      <c r="I513" s="383"/>
      <c r="J513" s="385">
        <f>SUBTOTAL(9,J514:J518)</f>
        <v>0</v>
      </c>
    </row>
    <row r="514" spans="1:10" s="379" customFormat="1" ht="26.4">
      <c r="A514" s="273" t="s">
        <v>1049</v>
      </c>
      <c r="B514" s="273" t="s">
        <v>63</v>
      </c>
      <c r="C514" s="274" t="s">
        <v>54</v>
      </c>
      <c r="D514" s="275">
        <v>2.1</v>
      </c>
      <c r="E514" s="276"/>
      <c r="F514" s="276"/>
      <c r="G514" s="276">
        <f t="shared" ref="G514:G518" si="256">TRUNC(SUM(E514:F514),2)</f>
        <v>0</v>
      </c>
      <c r="H514" s="276">
        <f t="shared" ref="H514:H518" si="257">TRUNC(D514*E514,2)</f>
        <v>0</v>
      </c>
      <c r="I514" s="276">
        <f t="shared" ref="I514:I518" si="258">TRUNC(D514*F514,2)</f>
        <v>0</v>
      </c>
      <c r="J514" s="276">
        <f t="shared" ref="J514:J518" si="259">TRUNC(SUM(H514:I514),2)</f>
        <v>0</v>
      </c>
    </row>
    <row r="515" spans="1:10" s="379" customFormat="1" ht="26.4">
      <c r="A515" s="273" t="s">
        <v>1050</v>
      </c>
      <c r="B515" s="273" t="s">
        <v>64</v>
      </c>
      <c r="C515" s="274" t="s">
        <v>16</v>
      </c>
      <c r="D515" s="275">
        <v>10.3</v>
      </c>
      <c r="E515" s="276"/>
      <c r="F515" s="276"/>
      <c r="G515" s="276">
        <f t="shared" si="256"/>
        <v>0</v>
      </c>
      <c r="H515" s="276">
        <f t="shared" si="257"/>
        <v>0</v>
      </c>
      <c r="I515" s="276">
        <f t="shared" si="258"/>
        <v>0</v>
      </c>
      <c r="J515" s="276">
        <f t="shared" si="259"/>
        <v>0</v>
      </c>
    </row>
    <row r="516" spans="1:10" s="379" customFormat="1" ht="26.4">
      <c r="A516" s="273" t="s">
        <v>1051</v>
      </c>
      <c r="B516" s="273" t="s">
        <v>65</v>
      </c>
      <c r="C516" s="274" t="s">
        <v>66</v>
      </c>
      <c r="D516" s="275">
        <v>5.7</v>
      </c>
      <c r="E516" s="276"/>
      <c r="F516" s="276"/>
      <c r="G516" s="276">
        <f t="shared" si="256"/>
        <v>0</v>
      </c>
      <c r="H516" s="276">
        <f t="shared" si="257"/>
        <v>0</v>
      </c>
      <c r="I516" s="276">
        <f t="shared" si="258"/>
        <v>0</v>
      </c>
      <c r="J516" s="276">
        <f t="shared" si="259"/>
        <v>0</v>
      </c>
    </row>
    <row r="517" spans="1:10" s="379" customFormat="1" ht="26.4">
      <c r="A517" s="273" t="s">
        <v>1052</v>
      </c>
      <c r="B517" s="273" t="s">
        <v>67</v>
      </c>
      <c r="C517" s="274" t="s">
        <v>66</v>
      </c>
      <c r="D517" s="275">
        <v>63.4</v>
      </c>
      <c r="E517" s="276"/>
      <c r="F517" s="276"/>
      <c r="G517" s="276">
        <f t="shared" si="256"/>
        <v>0</v>
      </c>
      <c r="H517" s="276">
        <f t="shared" si="257"/>
        <v>0</v>
      </c>
      <c r="I517" s="276">
        <f t="shared" si="258"/>
        <v>0</v>
      </c>
      <c r="J517" s="276">
        <f t="shared" si="259"/>
        <v>0</v>
      </c>
    </row>
    <row r="518" spans="1:10" s="379" customFormat="1" ht="26.4">
      <c r="A518" s="273" t="s">
        <v>1053</v>
      </c>
      <c r="B518" s="273" t="s">
        <v>68</v>
      </c>
      <c r="C518" s="274" t="s">
        <v>66</v>
      </c>
      <c r="D518" s="275">
        <v>23.3</v>
      </c>
      <c r="E518" s="276"/>
      <c r="F518" s="276"/>
      <c r="G518" s="276">
        <f t="shared" si="256"/>
        <v>0</v>
      </c>
      <c r="H518" s="276">
        <f t="shared" si="257"/>
        <v>0</v>
      </c>
      <c r="I518" s="276">
        <f t="shared" si="258"/>
        <v>0</v>
      </c>
      <c r="J518" s="276">
        <f t="shared" si="259"/>
        <v>0</v>
      </c>
    </row>
    <row r="519" spans="1:10" s="379" customFormat="1" ht="13.8">
      <c r="A519" s="380" t="s">
        <v>1054</v>
      </c>
      <c r="B519" s="380" t="s">
        <v>71</v>
      </c>
      <c r="C519" s="380"/>
      <c r="D519" s="381"/>
      <c r="E519" s="380"/>
      <c r="F519" s="380"/>
      <c r="G519" s="380"/>
      <c r="H519" s="380"/>
      <c r="I519" s="380"/>
      <c r="J519" s="382">
        <f>SUBTOTAL(9,J520:J542)</f>
        <v>0</v>
      </c>
    </row>
    <row r="520" spans="1:10" s="379" customFormat="1" ht="13.8">
      <c r="A520" s="383" t="s">
        <v>1055</v>
      </c>
      <c r="B520" s="383" t="s">
        <v>75</v>
      </c>
      <c r="C520" s="383"/>
      <c r="D520" s="384"/>
      <c r="E520" s="383"/>
      <c r="F520" s="383"/>
      <c r="G520" s="383"/>
      <c r="H520" s="383"/>
      <c r="I520" s="383"/>
      <c r="J520" s="385">
        <f>SUBTOTAL(9,J521:J527)</f>
        <v>0</v>
      </c>
    </row>
    <row r="521" spans="1:10" s="379" customFormat="1" ht="26.4">
      <c r="A521" s="273" t="s">
        <v>1056</v>
      </c>
      <c r="B521" s="273" t="s">
        <v>63</v>
      </c>
      <c r="C521" s="274" t="s">
        <v>54</v>
      </c>
      <c r="D521" s="275">
        <v>2.2999999999999998</v>
      </c>
      <c r="E521" s="276"/>
      <c r="F521" s="276"/>
      <c r="G521" s="276">
        <f t="shared" ref="G521:G527" si="260">TRUNC(SUM(E521:F521),2)</f>
        <v>0</v>
      </c>
      <c r="H521" s="276">
        <f t="shared" ref="H521:H527" si="261">TRUNC(D521*E521,2)</f>
        <v>0</v>
      </c>
      <c r="I521" s="276">
        <f t="shared" ref="I521:I527" si="262">TRUNC(D521*F521,2)</f>
        <v>0</v>
      </c>
      <c r="J521" s="276">
        <f t="shared" ref="J521:J527" si="263">TRUNC(SUM(H521:I521),2)</f>
        <v>0</v>
      </c>
    </row>
    <row r="522" spans="1:10" s="379" customFormat="1" ht="26.4">
      <c r="A522" s="273" t="s">
        <v>1057</v>
      </c>
      <c r="B522" s="273" t="s">
        <v>76</v>
      </c>
      <c r="C522" s="274" t="s">
        <v>16</v>
      </c>
      <c r="D522" s="275">
        <v>24.6</v>
      </c>
      <c r="E522" s="276"/>
      <c r="F522" s="276"/>
      <c r="G522" s="276">
        <f t="shared" si="260"/>
        <v>0</v>
      </c>
      <c r="H522" s="276">
        <f t="shared" si="261"/>
        <v>0</v>
      </c>
      <c r="I522" s="276">
        <f t="shared" si="262"/>
        <v>0</v>
      </c>
      <c r="J522" s="276">
        <f t="shared" si="263"/>
        <v>0</v>
      </c>
    </row>
    <row r="523" spans="1:10" s="379" customFormat="1" ht="26.4">
      <c r="A523" s="273" t="s">
        <v>1058</v>
      </c>
      <c r="B523" s="273" t="s">
        <v>65</v>
      </c>
      <c r="C523" s="274" t="s">
        <v>66</v>
      </c>
      <c r="D523" s="275">
        <v>34.200000000000003</v>
      </c>
      <c r="E523" s="276"/>
      <c r="F523" s="276"/>
      <c r="G523" s="276">
        <f t="shared" si="260"/>
        <v>0</v>
      </c>
      <c r="H523" s="276">
        <f t="shared" si="261"/>
        <v>0</v>
      </c>
      <c r="I523" s="276">
        <f t="shared" si="262"/>
        <v>0</v>
      </c>
      <c r="J523" s="276">
        <f t="shared" si="263"/>
        <v>0</v>
      </c>
    </row>
    <row r="524" spans="1:10" s="379" customFormat="1" ht="26.4">
      <c r="A524" s="273" t="s">
        <v>1059</v>
      </c>
      <c r="B524" s="273" t="s">
        <v>67</v>
      </c>
      <c r="C524" s="274" t="s">
        <v>66</v>
      </c>
      <c r="D524" s="275">
        <v>10.7</v>
      </c>
      <c r="E524" s="276"/>
      <c r="F524" s="276"/>
      <c r="G524" s="276">
        <f t="shared" si="260"/>
        <v>0</v>
      </c>
      <c r="H524" s="276">
        <f t="shared" si="261"/>
        <v>0</v>
      </c>
      <c r="I524" s="276">
        <f t="shared" si="262"/>
        <v>0</v>
      </c>
      <c r="J524" s="276">
        <f t="shared" si="263"/>
        <v>0</v>
      </c>
    </row>
    <row r="525" spans="1:10" s="379" customFormat="1" ht="26.4">
      <c r="A525" s="273" t="s">
        <v>1060</v>
      </c>
      <c r="B525" s="273" t="s">
        <v>68</v>
      </c>
      <c r="C525" s="274" t="s">
        <v>66</v>
      </c>
      <c r="D525" s="275">
        <v>10.8</v>
      </c>
      <c r="E525" s="276"/>
      <c r="F525" s="276"/>
      <c r="G525" s="276">
        <f t="shared" si="260"/>
        <v>0</v>
      </c>
      <c r="H525" s="276">
        <f t="shared" si="261"/>
        <v>0</v>
      </c>
      <c r="I525" s="276">
        <f t="shared" si="262"/>
        <v>0</v>
      </c>
      <c r="J525" s="276">
        <f t="shared" si="263"/>
        <v>0</v>
      </c>
    </row>
    <row r="526" spans="1:10" s="379" customFormat="1" ht="26.4">
      <c r="A526" s="273" t="s">
        <v>1061</v>
      </c>
      <c r="B526" s="273" t="s">
        <v>69</v>
      </c>
      <c r="C526" s="274" t="s">
        <v>66</v>
      </c>
      <c r="D526" s="275">
        <v>29.1</v>
      </c>
      <c r="E526" s="276"/>
      <c r="F526" s="276"/>
      <c r="G526" s="276">
        <f t="shared" si="260"/>
        <v>0</v>
      </c>
      <c r="H526" s="276">
        <f t="shared" si="261"/>
        <v>0</v>
      </c>
      <c r="I526" s="276">
        <f t="shared" si="262"/>
        <v>0</v>
      </c>
      <c r="J526" s="276">
        <f t="shared" si="263"/>
        <v>0</v>
      </c>
    </row>
    <row r="527" spans="1:10" s="379" customFormat="1" ht="26.4">
      <c r="A527" s="273" t="s">
        <v>1062</v>
      </c>
      <c r="B527" s="273" t="s">
        <v>70</v>
      </c>
      <c r="C527" s="274" t="s">
        <v>66</v>
      </c>
      <c r="D527" s="275">
        <v>119.7</v>
      </c>
      <c r="E527" s="276"/>
      <c r="F527" s="276"/>
      <c r="G527" s="276">
        <f t="shared" si="260"/>
        <v>0</v>
      </c>
      <c r="H527" s="276">
        <f t="shared" si="261"/>
        <v>0</v>
      </c>
      <c r="I527" s="276">
        <f t="shared" si="262"/>
        <v>0</v>
      </c>
      <c r="J527" s="276">
        <f t="shared" si="263"/>
        <v>0</v>
      </c>
    </row>
    <row r="528" spans="1:10" s="379" customFormat="1" ht="13.8">
      <c r="A528" s="383" t="s">
        <v>1066</v>
      </c>
      <c r="B528" s="383" t="s">
        <v>977</v>
      </c>
      <c r="C528" s="383"/>
      <c r="D528" s="384"/>
      <c r="E528" s="383"/>
      <c r="F528" s="383"/>
      <c r="G528" s="383"/>
      <c r="H528" s="383"/>
      <c r="I528" s="383"/>
      <c r="J528" s="385">
        <f>SUBTOTAL(9,J529:J531)</f>
        <v>0</v>
      </c>
    </row>
    <row r="529" spans="1:10" s="379" customFormat="1" ht="26.4">
      <c r="A529" s="273" t="s">
        <v>1063</v>
      </c>
      <c r="B529" s="273" t="s">
        <v>63</v>
      </c>
      <c r="C529" s="274" t="s">
        <v>54</v>
      </c>
      <c r="D529" s="275">
        <v>6.1</v>
      </c>
      <c r="E529" s="276"/>
      <c r="F529" s="276"/>
      <c r="G529" s="276">
        <f t="shared" ref="G529:G531" si="264">TRUNC(SUM(E529:F529),2)</f>
        <v>0</v>
      </c>
      <c r="H529" s="276">
        <f t="shared" ref="H529:H531" si="265">TRUNC(D529*E529,2)</f>
        <v>0</v>
      </c>
      <c r="I529" s="276">
        <f t="shared" ref="I529:I531" si="266">TRUNC(D529*F529,2)</f>
        <v>0</v>
      </c>
      <c r="J529" s="276">
        <f t="shared" ref="J529:J531" si="267">TRUNC(SUM(H529:I529),2)</f>
        <v>0</v>
      </c>
    </row>
    <row r="530" spans="1:10" s="379" customFormat="1" ht="26.4">
      <c r="A530" s="273" t="s">
        <v>1064</v>
      </c>
      <c r="B530" s="273" t="s">
        <v>83</v>
      </c>
      <c r="C530" s="274" t="s">
        <v>66</v>
      </c>
      <c r="D530" s="275">
        <v>405.4</v>
      </c>
      <c r="E530" s="276"/>
      <c r="F530" s="276"/>
      <c r="G530" s="276">
        <f t="shared" si="264"/>
        <v>0</v>
      </c>
      <c r="H530" s="276">
        <f t="shared" si="265"/>
        <v>0</v>
      </c>
      <c r="I530" s="276">
        <f t="shared" si="266"/>
        <v>0</v>
      </c>
      <c r="J530" s="276">
        <f t="shared" si="267"/>
        <v>0</v>
      </c>
    </row>
    <row r="531" spans="1:10" s="379" customFormat="1" ht="26.4">
      <c r="A531" s="273" t="s">
        <v>1065</v>
      </c>
      <c r="B531" s="273" t="s">
        <v>96</v>
      </c>
      <c r="C531" s="274" t="s">
        <v>66</v>
      </c>
      <c r="D531" s="275">
        <v>165.7</v>
      </c>
      <c r="E531" s="276"/>
      <c r="F531" s="276"/>
      <c r="G531" s="276">
        <f t="shared" si="264"/>
        <v>0</v>
      </c>
      <c r="H531" s="276">
        <f t="shared" si="265"/>
        <v>0</v>
      </c>
      <c r="I531" s="276">
        <f t="shared" si="266"/>
        <v>0</v>
      </c>
      <c r="J531" s="276">
        <f t="shared" si="267"/>
        <v>0</v>
      </c>
    </row>
    <row r="532" spans="1:10" s="379" customFormat="1" ht="13.8">
      <c r="A532" s="383" t="s">
        <v>1067</v>
      </c>
      <c r="B532" s="383" t="s">
        <v>978</v>
      </c>
      <c r="C532" s="383"/>
      <c r="D532" s="384"/>
      <c r="E532" s="383"/>
      <c r="F532" s="383"/>
      <c r="G532" s="383"/>
      <c r="H532" s="383"/>
      <c r="I532" s="383"/>
      <c r="J532" s="385">
        <f>SUBTOTAL(9,J533:J536)</f>
        <v>0</v>
      </c>
    </row>
    <row r="533" spans="1:10" s="379" customFormat="1" ht="26.4">
      <c r="A533" s="273" t="s">
        <v>1068</v>
      </c>
      <c r="B533" s="273" t="s">
        <v>63</v>
      </c>
      <c r="C533" s="274" t="s">
        <v>54</v>
      </c>
      <c r="D533" s="275">
        <v>0.5</v>
      </c>
      <c r="E533" s="276"/>
      <c r="F533" s="276"/>
      <c r="G533" s="276">
        <f t="shared" ref="G533:G536" si="268">TRUNC(SUM(E533:F533),2)</f>
        <v>0</v>
      </c>
      <c r="H533" s="276">
        <f t="shared" ref="H533:H536" si="269">TRUNC(D533*E533,2)</f>
        <v>0</v>
      </c>
      <c r="I533" s="276">
        <f t="shared" ref="I533:I536" si="270">TRUNC(D533*F533,2)</f>
        <v>0</v>
      </c>
      <c r="J533" s="276">
        <f t="shared" ref="J533:J536" si="271">TRUNC(SUM(H533:I533),2)</f>
        <v>0</v>
      </c>
    </row>
    <row r="534" spans="1:10" s="379" customFormat="1" ht="39.6">
      <c r="A534" s="273" t="s">
        <v>1069</v>
      </c>
      <c r="B534" s="273" t="s">
        <v>86</v>
      </c>
      <c r="C534" s="274" t="s">
        <v>16</v>
      </c>
      <c r="D534" s="275">
        <v>10</v>
      </c>
      <c r="E534" s="276"/>
      <c r="F534" s="276"/>
      <c r="G534" s="276">
        <f t="shared" si="268"/>
        <v>0</v>
      </c>
      <c r="H534" s="276">
        <f t="shared" si="269"/>
        <v>0</v>
      </c>
      <c r="I534" s="276">
        <f t="shared" si="270"/>
        <v>0</v>
      </c>
      <c r="J534" s="276">
        <f t="shared" si="271"/>
        <v>0</v>
      </c>
    </row>
    <row r="535" spans="1:10" s="379" customFormat="1" ht="39.6">
      <c r="A535" s="273" t="s">
        <v>1070</v>
      </c>
      <c r="B535" s="273" t="s">
        <v>87</v>
      </c>
      <c r="C535" s="274" t="s">
        <v>66</v>
      </c>
      <c r="D535" s="275">
        <v>13.1</v>
      </c>
      <c r="E535" s="276"/>
      <c r="F535" s="276"/>
      <c r="G535" s="276">
        <f t="shared" si="268"/>
        <v>0</v>
      </c>
      <c r="H535" s="276">
        <f t="shared" si="269"/>
        <v>0</v>
      </c>
      <c r="I535" s="276">
        <f t="shared" si="270"/>
        <v>0</v>
      </c>
      <c r="J535" s="276">
        <f t="shared" si="271"/>
        <v>0</v>
      </c>
    </row>
    <row r="536" spans="1:10" s="379" customFormat="1" ht="39.6">
      <c r="A536" s="273" t="s">
        <v>1071</v>
      </c>
      <c r="B536" s="273" t="s">
        <v>88</v>
      </c>
      <c r="C536" s="274" t="s">
        <v>66</v>
      </c>
      <c r="D536" s="275">
        <v>31.9</v>
      </c>
      <c r="E536" s="276"/>
      <c r="F536" s="276"/>
      <c r="G536" s="276">
        <f t="shared" si="268"/>
        <v>0</v>
      </c>
      <c r="H536" s="276">
        <f t="shared" si="269"/>
        <v>0</v>
      </c>
      <c r="I536" s="276">
        <f t="shared" si="270"/>
        <v>0</v>
      </c>
      <c r="J536" s="276">
        <f t="shared" si="271"/>
        <v>0</v>
      </c>
    </row>
    <row r="537" spans="1:10" s="379" customFormat="1" ht="13.8">
      <c r="A537" s="383" t="s">
        <v>1072</v>
      </c>
      <c r="B537" s="383" t="s">
        <v>979</v>
      </c>
      <c r="C537" s="383"/>
      <c r="D537" s="384"/>
      <c r="E537" s="383"/>
      <c r="F537" s="383"/>
      <c r="G537" s="383"/>
      <c r="H537" s="383"/>
      <c r="I537" s="383"/>
      <c r="J537" s="385">
        <f>SUBTOTAL(9,J538:J542)</f>
        <v>0</v>
      </c>
    </row>
    <row r="538" spans="1:10" s="379" customFormat="1" ht="26.4">
      <c r="A538" s="273" t="s">
        <v>1073</v>
      </c>
      <c r="B538" s="273" t="s">
        <v>63</v>
      </c>
      <c r="C538" s="274" t="s">
        <v>54</v>
      </c>
      <c r="D538" s="275">
        <v>1.6</v>
      </c>
      <c r="E538" s="276"/>
      <c r="F538" s="276"/>
      <c r="G538" s="276">
        <f t="shared" ref="G538:G542" si="272">TRUNC(SUM(E538:F538),2)</f>
        <v>0</v>
      </c>
      <c r="H538" s="276">
        <f t="shared" ref="H538:H542" si="273">TRUNC(D538*E538,2)</f>
        <v>0</v>
      </c>
      <c r="I538" s="276">
        <f t="shared" ref="I538:I542" si="274">TRUNC(D538*F538,2)</f>
        <v>0</v>
      </c>
      <c r="J538" s="276">
        <f t="shared" ref="J538:J542" si="275">TRUNC(SUM(H538:I538),2)</f>
        <v>0</v>
      </c>
    </row>
    <row r="539" spans="1:10" s="379" customFormat="1" ht="39.6">
      <c r="A539" s="273" t="s">
        <v>1074</v>
      </c>
      <c r="B539" s="273" t="s">
        <v>91</v>
      </c>
      <c r="C539" s="274" t="s">
        <v>16</v>
      </c>
      <c r="D539" s="275">
        <v>21.1</v>
      </c>
      <c r="E539" s="276"/>
      <c r="F539" s="276"/>
      <c r="G539" s="276">
        <f t="shared" si="272"/>
        <v>0</v>
      </c>
      <c r="H539" s="276">
        <f t="shared" si="273"/>
        <v>0</v>
      </c>
      <c r="I539" s="276">
        <f t="shared" si="274"/>
        <v>0</v>
      </c>
      <c r="J539" s="276">
        <f t="shared" si="275"/>
        <v>0</v>
      </c>
    </row>
    <row r="540" spans="1:10" s="379" customFormat="1" ht="39.6">
      <c r="A540" s="273" t="s">
        <v>1075</v>
      </c>
      <c r="B540" s="273" t="s">
        <v>87</v>
      </c>
      <c r="C540" s="274" t="s">
        <v>66</v>
      </c>
      <c r="D540" s="275">
        <v>25.2</v>
      </c>
      <c r="E540" s="276"/>
      <c r="F540" s="276"/>
      <c r="G540" s="276">
        <f t="shared" si="272"/>
        <v>0</v>
      </c>
      <c r="H540" s="276">
        <f t="shared" si="273"/>
        <v>0</v>
      </c>
      <c r="I540" s="276">
        <f t="shared" si="274"/>
        <v>0</v>
      </c>
      <c r="J540" s="276">
        <f t="shared" si="275"/>
        <v>0</v>
      </c>
    </row>
    <row r="541" spans="1:10" s="379" customFormat="1" ht="39.6">
      <c r="A541" s="273" t="s">
        <v>1076</v>
      </c>
      <c r="B541" s="273" t="s">
        <v>93</v>
      </c>
      <c r="C541" s="274" t="s">
        <v>66</v>
      </c>
      <c r="D541" s="275">
        <v>11.2</v>
      </c>
      <c r="E541" s="276"/>
      <c r="F541" s="276"/>
      <c r="G541" s="276">
        <f t="shared" si="272"/>
        <v>0</v>
      </c>
      <c r="H541" s="276">
        <f t="shared" si="273"/>
        <v>0</v>
      </c>
      <c r="I541" s="276">
        <f t="shared" si="274"/>
        <v>0</v>
      </c>
      <c r="J541" s="276">
        <f t="shared" si="275"/>
        <v>0</v>
      </c>
    </row>
    <row r="542" spans="1:10" s="379" customFormat="1" ht="39.6">
      <c r="A542" s="273" t="s">
        <v>1077</v>
      </c>
      <c r="B542" s="273" t="s">
        <v>89</v>
      </c>
      <c r="C542" s="274" t="s">
        <v>66</v>
      </c>
      <c r="D542" s="275">
        <v>83.2</v>
      </c>
      <c r="E542" s="276"/>
      <c r="F542" s="276"/>
      <c r="G542" s="276">
        <f t="shared" si="272"/>
        <v>0</v>
      </c>
      <c r="H542" s="276">
        <f t="shared" si="273"/>
        <v>0</v>
      </c>
      <c r="I542" s="276">
        <f t="shared" si="274"/>
        <v>0</v>
      </c>
      <c r="J542" s="276">
        <f t="shared" si="275"/>
        <v>0</v>
      </c>
    </row>
    <row r="543" spans="1:10" s="379" customFormat="1" ht="13.8">
      <c r="A543" s="273"/>
      <c r="B543" s="277" t="s">
        <v>488</v>
      </c>
      <c r="C543" s="278" t="s">
        <v>489</v>
      </c>
      <c r="D543" s="279"/>
      <c r="E543" s="280"/>
      <c r="F543" s="280"/>
      <c r="G543" s="280"/>
      <c r="H543" s="281">
        <f>SUBTOTAL(9,H506:H542)</f>
        <v>0</v>
      </c>
      <c r="I543" s="281">
        <f>SUBTOTAL(9,I506:I542)</f>
        <v>0</v>
      </c>
      <c r="J543" s="276"/>
    </row>
    <row r="544" spans="1:10" s="379" customFormat="1" ht="13.8">
      <c r="A544" s="286"/>
      <c r="B544" s="282" t="s">
        <v>489</v>
      </c>
      <c r="C544" s="283" t="s">
        <v>489</v>
      </c>
      <c r="D544" s="284"/>
      <c r="E544" s="285"/>
      <c r="F544" s="285"/>
      <c r="G544" s="285"/>
      <c r="H544" s="286"/>
      <c r="I544" s="286">
        <f>SUM(H543:I543)</f>
        <v>0</v>
      </c>
      <c r="J544" s="286"/>
    </row>
    <row r="545" spans="1:10" s="379" customFormat="1" ht="13.8">
      <c r="A545" s="376" t="s">
        <v>1079</v>
      </c>
      <c r="B545" s="376" t="s">
        <v>980</v>
      </c>
      <c r="C545" s="376"/>
      <c r="D545" s="377"/>
      <c r="E545" s="376"/>
      <c r="F545" s="376"/>
      <c r="G545" s="376"/>
      <c r="H545" s="376"/>
      <c r="I545" s="376"/>
      <c r="J545" s="378">
        <f>SUBTOTAL(9,J546)</f>
        <v>0</v>
      </c>
    </row>
    <row r="546" spans="1:10" s="379" customFormat="1" ht="39.6">
      <c r="A546" s="273" t="s">
        <v>1078</v>
      </c>
      <c r="B546" s="273" t="s">
        <v>98</v>
      </c>
      <c r="C546" s="274" t="s">
        <v>16</v>
      </c>
      <c r="D546" s="275">
        <v>40.479999999999997</v>
      </c>
      <c r="E546" s="276"/>
      <c r="F546" s="276"/>
      <c r="G546" s="276">
        <f>TRUNC(SUM(E546:F546),2)</f>
        <v>0</v>
      </c>
      <c r="H546" s="276">
        <f>TRUNC(D546*E546,2)</f>
        <v>0</v>
      </c>
      <c r="I546" s="276">
        <f>TRUNC(D546*F546,2)</f>
        <v>0</v>
      </c>
      <c r="J546" s="276">
        <f>TRUNC(SUM(H546:I546),2)</f>
        <v>0</v>
      </c>
    </row>
    <row r="547" spans="1:10" s="379" customFormat="1" ht="13.8">
      <c r="A547" s="273"/>
      <c r="B547" s="277" t="s">
        <v>488</v>
      </c>
      <c r="C547" s="278" t="s">
        <v>489</v>
      </c>
      <c r="D547" s="279"/>
      <c r="E547" s="280"/>
      <c r="F547" s="280"/>
      <c r="G547" s="280"/>
      <c r="H547" s="281">
        <f>SUBTOTAL(9,H546)</f>
        <v>0</v>
      </c>
      <c r="I547" s="281">
        <f>SUBTOTAL(9,I546)</f>
        <v>0</v>
      </c>
      <c r="J547" s="276"/>
    </row>
    <row r="548" spans="1:10" s="379" customFormat="1" ht="13.8">
      <c r="A548" s="286"/>
      <c r="B548" s="282" t="s">
        <v>489</v>
      </c>
      <c r="C548" s="283" t="s">
        <v>489</v>
      </c>
      <c r="D548" s="284"/>
      <c r="E548" s="285"/>
      <c r="F548" s="285"/>
      <c r="G548" s="285"/>
      <c r="H548" s="286"/>
      <c r="I548" s="286">
        <f>SUM(H547:I547)</f>
        <v>0</v>
      </c>
      <c r="J548" s="286"/>
    </row>
    <row r="549" spans="1:10" s="379" customFormat="1" ht="13.8">
      <c r="A549" s="376" t="s">
        <v>1080</v>
      </c>
      <c r="B549" s="376" t="s">
        <v>103</v>
      </c>
      <c r="C549" s="376"/>
      <c r="D549" s="377"/>
      <c r="E549" s="376"/>
      <c r="F549" s="376"/>
      <c r="G549" s="376"/>
      <c r="H549" s="376"/>
      <c r="I549" s="376"/>
      <c r="J549" s="378">
        <f>SUBTOTAL(9,J550)</f>
        <v>0</v>
      </c>
    </row>
    <row r="550" spans="1:10" s="379" customFormat="1" ht="26.4">
      <c r="A550" s="273" t="s">
        <v>1081</v>
      </c>
      <c r="B550" s="273" t="s">
        <v>109</v>
      </c>
      <c r="C550" s="274" t="s">
        <v>16</v>
      </c>
      <c r="D550" s="275">
        <v>16.690000000000001</v>
      </c>
      <c r="E550" s="276"/>
      <c r="F550" s="276"/>
      <c r="G550" s="276">
        <f>TRUNC(SUM(E550:F550),2)</f>
        <v>0</v>
      </c>
      <c r="H550" s="276">
        <f>TRUNC(D550*E550,2)</f>
        <v>0</v>
      </c>
      <c r="I550" s="276">
        <f>TRUNC(D550*F550,2)</f>
        <v>0</v>
      </c>
      <c r="J550" s="276">
        <f>TRUNC(SUM(H550:I550),2)</f>
        <v>0</v>
      </c>
    </row>
    <row r="551" spans="1:10" s="379" customFormat="1" ht="13.8">
      <c r="A551" s="273"/>
      <c r="B551" s="277" t="s">
        <v>488</v>
      </c>
      <c r="C551" s="278" t="s">
        <v>489</v>
      </c>
      <c r="D551" s="279"/>
      <c r="E551" s="280"/>
      <c r="F551" s="280"/>
      <c r="G551" s="280"/>
      <c r="H551" s="281">
        <f>SUBTOTAL(9,H550)</f>
        <v>0</v>
      </c>
      <c r="I551" s="281">
        <f>SUBTOTAL(9,I550)</f>
        <v>0</v>
      </c>
      <c r="J551" s="276"/>
    </row>
    <row r="552" spans="1:10" s="379" customFormat="1" ht="13.8">
      <c r="A552" s="286"/>
      <c r="B552" s="282" t="s">
        <v>489</v>
      </c>
      <c r="C552" s="283" t="s">
        <v>489</v>
      </c>
      <c r="D552" s="284"/>
      <c r="E552" s="285"/>
      <c r="F552" s="285"/>
      <c r="G552" s="285"/>
      <c r="H552" s="286"/>
      <c r="I552" s="286">
        <f>SUM(H551:I551)</f>
        <v>0</v>
      </c>
      <c r="J552" s="286"/>
    </row>
    <row r="553" spans="1:10" s="379" customFormat="1" ht="13.8">
      <c r="A553" s="376" t="s">
        <v>1082</v>
      </c>
      <c r="B553" s="376" t="s">
        <v>111</v>
      </c>
      <c r="C553" s="376"/>
      <c r="D553" s="377"/>
      <c r="E553" s="376"/>
      <c r="F553" s="376"/>
      <c r="G553" s="376"/>
      <c r="H553" s="376"/>
      <c r="I553" s="376"/>
      <c r="J553" s="378">
        <f>SUBTOTAL(9,J554:J562)</f>
        <v>0</v>
      </c>
    </row>
    <row r="554" spans="1:10" s="379" customFormat="1" ht="13.8">
      <c r="A554" s="380" t="s">
        <v>1083</v>
      </c>
      <c r="B554" s="380" t="s">
        <v>112</v>
      </c>
      <c r="C554" s="380"/>
      <c r="D554" s="381"/>
      <c r="E554" s="380"/>
      <c r="F554" s="380"/>
      <c r="G554" s="380"/>
      <c r="H554" s="380"/>
      <c r="I554" s="380"/>
      <c r="J554" s="382">
        <f>SUBTOTAL(9,J555:J558)</f>
        <v>0</v>
      </c>
    </row>
    <row r="555" spans="1:10" s="379" customFormat="1" ht="39.6">
      <c r="A555" s="273" t="s">
        <v>1084</v>
      </c>
      <c r="B555" s="273" t="s">
        <v>113</v>
      </c>
      <c r="C555" s="274" t="s">
        <v>16</v>
      </c>
      <c r="D555" s="275">
        <v>28.13</v>
      </c>
      <c r="E555" s="276"/>
      <c r="F555" s="276"/>
      <c r="G555" s="276">
        <f t="shared" ref="G555:G558" si="276">TRUNC(SUM(E555:F555),2)</f>
        <v>0</v>
      </c>
      <c r="H555" s="276">
        <f t="shared" ref="H555:H558" si="277">TRUNC(D555*E555,2)</f>
        <v>0</v>
      </c>
      <c r="I555" s="276">
        <f t="shared" ref="I555:I558" si="278">TRUNC(D555*F555,2)</f>
        <v>0</v>
      </c>
      <c r="J555" s="276">
        <f t="shared" ref="J555:J558" si="279">TRUNC(SUM(H555:I555),2)</f>
        <v>0</v>
      </c>
    </row>
    <row r="556" spans="1:10" s="379" customFormat="1" ht="39.6">
      <c r="A556" s="273" t="s">
        <v>1085</v>
      </c>
      <c r="B556" s="273" t="s">
        <v>114</v>
      </c>
      <c r="C556" s="274" t="s">
        <v>16</v>
      </c>
      <c r="D556" s="275">
        <v>43.55</v>
      </c>
      <c r="E556" s="276"/>
      <c r="F556" s="276"/>
      <c r="G556" s="276">
        <f t="shared" si="276"/>
        <v>0</v>
      </c>
      <c r="H556" s="276">
        <f t="shared" si="277"/>
        <v>0</v>
      </c>
      <c r="I556" s="276">
        <f t="shared" si="278"/>
        <v>0</v>
      </c>
      <c r="J556" s="276">
        <f t="shared" si="279"/>
        <v>0</v>
      </c>
    </row>
    <row r="557" spans="1:10" s="379" customFormat="1" ht="39.6">
      <c r="A557" s="273" t="s">
        <v>1086</v>
      </c>
      <c r="B557" s="273" t="s">
        <v>115</v>
      </c>
      <c r="C557" s="274" t="s">
        <v>16</v>
      </c>
      <c r="D557" s="275">
        <v>28.13</v>
      </c>
      <c r="E557" s="276"/>
      <c r="F557" s="276"/>
      <c r="G557" s="276">
        <f t="shared" si="276"/>
        <v>0</v>
      </c>
      <c r="H557" s="276">
        <f t="shared" si="277"/>
        <v>0</v>
      </c>
      <c r="I557" s="276">
        <f t="shared" si="278"/>
        <v>0</v>
      </c>
      <c r="J557" s="276">
        <f t="shared" si="279"/>
        <v>0</v>
      </c>
    </row>
    <row r="558" spans="1:10" s="379" customFormat="1" ht="52.8">
      <c r="A558" s="273" t="s">
        <v>1087</v>
      </c>
      <c r="B558" s="273" t="s">
        <v>116</v>
      </c>
      <c r="C558" s="274" t="s">
        <v>16</v>
      </c>
      <c r="D558" s="275">
        <v>43.55</v>
      </c>
      <c r="E558" s="276"/>
      <c r="F558" s="276"/>
      <c r="G558" s="276">
        <f t="shared" si="276"/>
        <v>0</v>
      </c>
      <c r="H558" s="276">
        <f t="shared" si="277"/>
        <v>0</v>
      </c>
      <c r="I558" s="276">
        <f t="shared" si="278"/>
        <v>0</v>
      </c>
      <c r="J558" s="276">
        <f t="shared" si="279"/>
        <v>0</v>
      </c>
    </row>
    <row r="559" spans="1:10" s="379" customFormat="1" ht="13.8">
      <c r="A559" s="380" t="s">
        <v>1088</v>
      </c>
      <c r="B559" s="380" t="s">
        <v>118</v>
      </c>
      <c r="C559" s="380"/>
      <c r="D559" s="381"/>
      <c r="E559" s="380"/>
      <c r="F559" s="380"/>
      <c r="G559" s="380"/>
      <c r="H559" s="380"/>
      <c r="I559" s="380"/>
      <c r="J559" s="382">
        <f>SUBTOTAL(9,J560)</f>
        <v>0</v>
      </c>
    </row>
    <row r="560" spans="1:10" s="379" customFormat="1" ht="26.4">
      <c r="A560" s="273" t="s">
        <v>1089</v>
      </c>
      <c r="B560" s="273" t="s">
        <v>981</v>
      </c>
      <c r="C560" s="274" t="s">
        <v>16</v>
      </c>
      <c r="D560" s="275">
        <v>13.77</v>
      </c>
      <c r="E560" s="276"/>
      <c r="F560" s="276"/>
      <c r="G560" s="276">
        <f>TRUNC(SUM(E560:F560),2)</f>
        <v>0</v>
      </c>
      <c r="H560" s="276">
        <f>TRUNC(D560*E560,2)</f>
        <v>0</v>
      </c>
      <c r="I560" s="276">
        <f>TRUNC(D560*F560,2)</f>
        <v>0</v>
      </c>
      <c r="J560" s="276">
        <f>TRUNC(SUM(H560:I560),2)</f>
        <v>0</v>
      </c>
    </row>
    <row r="561" spans="1:10" s="379" customFormat="1" ht="13.8">
      <c r="A561" s="380" t="s">
        <v>1090</v>
      </c>
      <c r="B561" s="380" t="s">
        <v>123</v>
      </c>
      <c r="C561" s="380"/>
      <c r="D561" s="381"/>
      <c r="E561" s="380"/>
      <c r="F561" s="380"/>
      <c r="G561" s="380"/>
      <c r="H561" s="380"/>
      <c r="I561" s="380"/>
      <c r="J561" s="382">
        <f>SUBTOTAL(9,J562)</f>
        <v>0</v>
      </c>
    </row>
    <row r="562" spans="1:10" s="379" customFormat="1" ht="26.4">
      <c r="A562" s="273" t="s">
        <v>1091</v>
      </c>
      <c r="B562" s="273" t="s">
        <v>982</v>
      </c>
      <c r="C562" s="274" t="s">
        <v>16</v>
      </c>
      <c r="D562" s="275">
        <v>38.54</v>
      </c>
      <c r="E562" s="276"/>
      <c r="F562" s="276"/>
      <c r="G562" s="276">
        <f>TRUNC(SUM(E562:F562),2)</f>
        <v>0</v>
      </c>
      <c r="H562" s="276">
        <f>TRUNC(D562*E562,2)</f>
        <v>0</v>
      </c>
      <c r="I562" s="276">
        <f>TRUNC(D562*F562,2)</f>
        <v>0</v>
      </c>
      <c r="J562" s="276">
        <f>TRUNC(SUM(H562:I562),2)</f>
        <v>0</v>
      </c>
    </row>
    <row r="563" spans="1:10" s="379" customFormat="1" ht="13.8">
      <c r="A563" s="273"/>
      <c r="B563" s="277" t="s">
        <v>488</v>
      </c>
      <c r="C563" s="278" t="s">
        <v>489</v>
      </c>
      <c r="D563" s="279"/>
      <c r="E563" s="280"/>
      <c r="F563" s="280"/>
      <c r="G563" s="280"/>
      <c r="H563" s="281">
        <f>SUBTOTAL(9,H555:H562)</f>
        <v>0</v>
      </c>
      <c r="I563" s="281">
        <f>SUBTOTAL(9,I555:I562)</f>
        <v>0</v>
      </c>
      <c r="J563" s="276"/>
    </row>
    <row r="564" spans="1:10" s="379" customFormat="1" ht="13.8">
      <c r="A564" s="286"/>
      <c r="B564" s="282" t="s">
        <v>489</v>
      </c>
      <c r="C564" s="283" t="s">
        <v>489</v>
      </c>
      <c r="D564" s="284"/>
      <c r="E564" s="285"/>
      <c r="F564" s="285"/>
      <c r="G564" s="285"/>
      <c r="H564" s="286"/>
      <c r="I564" s="286">
        <f>SUM(H563:I563)</f>
        <v>0</v>
      </c>
      <c r="J564" s="286"/>
    </row>
    <row r="565" spans="1:10" s="379" customFormat="1" ht="13.8">
      <c r="A565" s="376" t="s">
        <v>1092</v>
      </c>
      <c r="B565" s="376" t="s">
        <v>128</v>
      </c>
      <c r="C565" s="376"/>
      <c r="D565" s="377"/>
      <c r="E565" s="376"/>
      <c r="F565" s="376"/>
      <c r="G565" s="376"/>
      <c r="H565" s="376"/>
      <c r="I565" s="376"/>
      <c r="J565" s="378">
        <f>SUBTOTAL(9,J566:J575)</f>
        <v>0</v>
      </c>
    </row>
    <row r="566" spans="1:10" s="379" customFormat="1" ht="13.8">
      <c r="A566" s="380" t="s">
        <v>1093</v>
      </c>
      <c r="B566" s="380" t="s">
        <v>129</v>
      </c>
      <c r="C566" s="380"/>
      <c r="D566" s="381"/>
      <c r="E566" s="380"/>
      <c r="F566" s="380"/>
      <c r="G566" s="380"/>
      <c r="H566" s="380"/>
      <c r="I566" s="380"/>
      <c r="J566" s="382">
        <f>SUBTOTAL(9,J567:J571)</f>
        <v>0</v>
      </c>
    </row>
    <row r="567" spans="1:10" s="379" customFormat="1" ht="39.6">
      <c r="A567" s="273" t="s">
        <v>1094</v>
      </c>
      <c r="B567" s="273" t="s">
        <v>56</v>
      </c>
      <c r="C567" s="274" t="s">
        <v>16</v>
      </c>
      <c r="D567" s="275">
        <v>51.55</v>
      </c>
      <c r="E567" s="276"/>
      <c r="F567" s="276"/>
      <c r="G567" s="276">
        <f t="shared" ref="G567:G571" si="280">TRUNC(SUM(E567:F567),2)</f>
        <v>0</v>
      </c>
      <c r="H567" s="276">
        <f t="shared" ref="H567:H571" si="281">TRUNC(D567*E567,2)</f>
        <v>0</v>
      </c>
      <c r="I567" s="276">
        <f t="shared" ref="I567:I571" si="282">TRUNC(D567*F567,2)</f>
        <v>0</v>
      </c>
      <c r="J567" s="276">
        <f t="shared" ref="J567:J571" si="283">TRUNC(SUM(H567:I567),2)</f>
        <v>0</v>
      </c>
    </row>
    <row r="568" spans="1:10" s="379" customFormat="1" ht="26.4">
      <c r="A568" s="273" t="s">
        <v>1095</v>
      </c>
      <c r="B568" s="273" t="s">
        <v>130</v>
      </c>
      <c r="C568" s="274" t="s">
        <v>16</v>
      </c>
      <c r="D568" s="275">
        <v>51.55</v>
      </c>
      <c r="E568" s="276"/>
      <c r="F568" s="276"/>
      <c r="G568" s="276">
        <f t="shared" si="280"/>
        <v>0</v>
      </c>
      <c r="H568" s="276">
        <f t="shared" si="281"/>
        <v>0</v>
      </c>
      <c r="I568" s="276">
        <f t="shared" si="282"/>
        <v>0</v>
      </c>
      <c r="J568" s="276">
        <f t="shared" si="283"/>
        <v>0</v>
      </c>
    </row>
    <row r="569" spans="1:10" s="379" customFormat="1" ht="26.4">
      <c r="A569" s="273" t="s">
        <v>1096</v>
      </c>
      <c r="B569" s="273" t="s">
        <v>131</v>
      </c>
      <c r="C569" s="274" t="s">
        <v>54</v>
      </c>
      <c r="D569" s="275">
        <v>2.58</v>
      </c>
      <c r="E569" s="276"/>
      <c r="F569" s="276"/>
      <c r="G569" s="276">
        <f t="shared" si="280"/>
        <v>0</v>
      </c>
      <c r="H569" s="276">
        <f t="shared" si="281"/>
        <v>0</v>
      </c>
      <c r="I569" s="276">
        <f t="shared" si="282"/>
        <v>0</v>
      </c>
      <c r="J569" s="276">
        <f t="shared" si="283"/>
        <v>0</v>
      </c>
    </row>
    <row r="570" spans="1:10" s="379" customFormat="1" ht="39.6">
      <c r="A570" s="273" t="s">
        <v>1097</v>
      </c>
      <c r="B570" s="273" t="s">
        <v>132</v>
      </c>
      <c r="C570" s="274" t="s">
        <v>16</v>
      </c>
      <c r="D570" s="275">
        <v>9.81</v>
      </c>
      <c r="E570" s="276"/>
      <c r="F570" s="276"/>
      <c r="G570" s="276">
        <f t="shared" si="280"/>
        <v>0</v>
      </c>
      <c r="H570" s="276">
        <f t="shared" si="281"/>
        <v>0</v>
      </c>
      <c r="I570" s="276">
        <f t="shared" si="282"/>
        <v>0</v>
      </c>
      <c r="J570" s="276">
        <f t="shared" si="283"/>
        <v>0</v>
      </c>
    </row>
    <row r="571" spans="1:10" s="379" customFormat="1" ht="52.8">
      <c r="A571" s="273" t="s">
        <v>1098</v>
      </c>
      <c r="B571" s="273" t="s">
        <v>133</v>
      </c>
      <c r="C571" s="274" t="s">
        <v>16</v>
      </c>
      <c r="D571" s="275">
        <v>51.55</v>
      </c>
      <c r="E571" s="276"/>
      <c r="F571" s="276"/>
      <c r="G571" s="276">
        <f t="shared" si="280"/>
        <v>0</v>
      </c>
      <c r="H571" s="276">
        <f t="shared" si="281"/>
        <v>0</v>
      </c>
      <c r="I571" s="276">
        <f t="shared" si="282"/>
        <v>0</v>
      </c>
      <c r="J571" s="276">
        <f t="shared" si="283"/>
        <v>0</v>
      </c>
    </row>
    <row r="572" spans="1:10" s="379" customFormat="1" ht="13.8">
      <c r="A572" s="380" t="s">
        <v>1099</v>
      </c>
      <c r="B572" s="380" t="s">
        <v>136</v>
      </c>
      <c r="C572" s="380"/>
      <c r="D572" s="381"/>
      <c r="E572" s="380"/>
      <c r="F572" s="380"/>
      <c r="G572" s="380"/>
      <c r="H572" s="380"/>
      <c r="I572" s="380"/>
      <c r="J572" s="382">
        <f>SUBTOTAL(9,J573:J575)</f>
        <v>0</v>
      </c>
    </row>
    <row r="573" spans="1:10" s="379" customFormat="1" ht="39.6">
      <c r="A573" s="273" t="s">
        <v>1100</v>
      </c>
      <c r="B573" s="273" t="s">
        <v>983</v>
      </c>
      <c r="C573" s="274" t="s">
        <v>16</v>
      </c>
      <c r="D573" s="275">
        <v>25.13</v>
      </c>
      <c r="E573" s="276"/>
      <c r="F573" s="276"/>
      <c r="G573" s="276">
        <f t="shared" ref="G573:G575" si="284">TRUNC(SUM(E573:F573),2)</f>
        <v>0</v>
      </c>
      <c r="H573" s="276">
        <f t="shared" ref="H573:H575" si="285">TRUNC(D573*E573,2)</f>
        <v>0</v>
      </c>
      <c r="I573" s="276">
        <f t="shared" ref="I573:I575" si="286">TRUNC(D573*F573,2)</f>
        <v>0</v>
      </c>
      <c r="J573" s="276">
        <f t="shared" ref="J573:J575" si="287">TRUNC(SUM(H573:I573),2)</f>
        <v>0</v>
      </c>
    </row>
    <row r="574" spans="1:10" s="379" customFormat="1" ht="39.6">
      <c r="A574" s="273" t="s">
        <v>1101</v>
      </c>
      <c r="B574" s="273" t="s">
        <v>984</v>
      </c>
      <c r="C574" s="274" t="s">
        <v>16</v>
      </c>
      <c r="D574" s="275">
        <v>16</v>
      </c>
      <c r="E574" s="276"/>
      <c r="F574" s="276"/>
      <c r="G574" s="276">
        <f t="shared" si="284"/>
        <v>0</v>
      </c>
      <c r="H574" s="276">
        <f t="shared" si="285"/>
        <v>0</v>
      </c>
      <c r="I574" s="276">
        <f t="shared" si="286"/>
        <v>0</v>
      </c>
      <c r="J574" s="276">
        <f t="shared" si="287"/>
        <v>0</v>
      </c>
    </row>
    <row r="575" spans="1:10" s="379" customFormat="1" ht="26.4">
      <c r="A575" s="273" t="s">
        <v>1102</v>
      </c>
      <c r="B575" s="273" t="s">
        <v>985</v>
      </c>
      <c r="C575" s="274" t="s">
        <v>16</v>
      </c>
      <c r="D575" s="275">
        <v>6.24</v>
      </c>
      <c r="E575" s="276"/>
      <c r="F575" s="276"/>
      <c r="G575" s="276">
        <f t="shared" si="284"/>
        <v>0</v>
      </c>
      <c r="H575" s="276">
        <f t="shared" si="285"/>
        <v>0</v>
      </c>
      <c r="I575" s="276">
        <f t="shared" si="286"/>
        <v>0</v>
      </c>
      <c r="J575" s="276">
        <f t="shared" si="287"/>
        <v>0</v>
      </c>
    </row>
    <row r="576" spans="1:10" s="379" customFormat="1" ht="13.8">
      <c r="A576" s="273"/>
      <c r="B576" s="277" t="s">
        <v>488</v>
      </c>
      <c r="C576" s="278" t="s">
        <v>489</v>
      </c>
      <c r="D576" s="279"/>
      <c r="E576" s="280"/>
      <c r="F576" s="280"/>
      <c r="G576" s="280"/>
      <c r="H576" s="281">
        <f>SUBTOTAL(9,H567:H575)</f>
        <v>0</v>
      </c>
      <c r="I576" s="281">
        <f>SUBTOTAL(9,I567:I575)</f>
        <v>0</v>
      </c>
      <c r="J576" s="276"/>
    </row>
    <row r="577" spans="1:10" s="379" customFormat="1" ht="13.8">
      <c r="A577" s="286"/>
      <c r="B577" s="282" t="s">
        <v>489</v>
      </c>
      <c r="C577" s="283" t="s">
        <v>489</v>
      </c>
      <c r="D577" s="284"/>
      <c r="E577" s="285"/>
      <c r="F577" s="285"/>
      <c r="G577" s="285"/>
      <c r="H577" s="286"/>
      <c r="I577" s="286">
        <f>SUM(H576:I576)</f>
        <v>0</v>
      </c>
      <c r="J577" s="286"/>
    </row>
    <row r="578" spans="1:10" s="379" customFormat="1" ht="13.8">
      <c r="A578" s="376" t="s">
        <v>1103</v>
      </c>
      <c r="B578" s="376" t="s">
        <v>152</v>
      </c>
      <c r="C578" s="376"/>
      <c r="D578" s="377"/>
      <c r="E578" s="376"/>
      <c r="F578" s="376"/>
      <c r="G578" s="376"/>
      <c r="H578" s="376"/>
      <c r="I578" s="376"/>
      <c r="J578" s="378">
        <f>SUBTOTAL(9,J579:J580)</f>
        <v>0</v>
      </c>
    </row>
    <row r="579" spans="1:10" s="379" customFormat="1" ht="39.6">
      <c r="A579" s="273" t="s">
        <v>1104</v>
      </c>
      <c r="B579" s="273" t="s">
        <v>986</v>
      </c>
      <c r="C579" s="274" t="s">
        <v>17</v>
      </c>
      <c r="D579" s="275">
        <v>191.74</v>
      </c>
      <c r="E579" s="276"/>
      <c r="F579" s="276"/>
      <c r="G579" s="276">
        <f>TRUNC(SUM(E579:F579),2)</f>
        <v>0</v>
      </c>
      <c r="H579" s="276">
        <f>TRUNC(D579*E579,2)</f>
        <v>0</v>
      </c>
      <c r="I579" s="276">
        <f>TRUNC(D579*F579,2)</f>
        <v>0</v>
      </c>
      <c r="J579" s="276">
        <f>TRUNC(SUM(H579:I579),2)</f>
        <v>0</v>
      </c>
    </row>
    <row r="580" spans="1:10" s="379" customFormat="1" ht="39.6">
      <c r="A580" s="273" t="s">
        <v>1245</v>
      </c>
      <c r="B580" s="273" t="s">
        <v>1225</v>
      </c>
      <c r="C580" s="274" t="s">
        <v>172</v>
      </c>
      <c r="D580" s="275">
        <v>1</v>
      </c>
      <c r="E580" s="276">
        <v>0</v>
      </c>
      <c r="F580" s="276"/>
      <c r="G580" s="276">
        <f>TRUNC(SUM(E580:F580),2)</f>
        <v>0</v>
      </c>
      <c r="H580" s="276">
        <f>TRUNC(D580*E580,2)</f>
        <v>0</v>
      </c>
      <c r="I580" s="276">
        <f>TRUNC(D580*F580,2)</f>
        <v>0</v>
      </c>
      <c r="J580" s="276">
        <f>TRUNC(SUM(H580:I580),2)</f>
        <v>0</v>
      </c>
    </row>
    <row r="581" spans="1:10" s="379" customFormat="1" ht="13.8">
      <c r="A581" s="273"/>
      <c r="B581" s="277" t="s">
        <v>488</v>
      </c>
      <c r="C581" s="278" t="s">
        <v>489</v>
      </c>
      <c r="D581" s="279"/>
      <c r="E581" s="280"/>
      <c r="F581" s="280"/>
      <c r="G581" s="280"/>
      <c r="H581" s="281">
        <f>SUBTOTAL(9,H579:H580)</f>
        <v>0</v>
      </c>
      <c r="I581" s="281">
        <f>SUBTOTAL(9,I579:I580)</f>
        <v>0</v>
      </c>
      <c r="J581" s="276"/>
    </row>
    <row r="582" spans="1:10" s="379" customFormat="1" ht="13.8">
      <c r="A582" s="286"/>
      <c r="B582" s="282" t="s">
        <v>489</v>
      </c>
      <c r="C582" s="283" t="s">
        <v>489</v>
      </c>
      <c r="D582" s="284"/>
      <c r="E582" s="285"/>
      <c r="F582" s="285"/>
      <c r="G582" s="285"/>
      <c r="H582" s="286"/>
      <c r="I582" s="286">
        <f>SUM(H581:I581)</f>
        <v>0</v>
      </c>
      <c r="J582" s="286"/>
    </row>
    <row r="583" spans="1:10" s="379" customFormat="1" ht="13.8">
      <c r="A583" s="376" t="s">
        <v>1105</v>
      </c>
      <c r="B583" s="376" t="s">
        <v>161</v>
      </c>
      <c r="C583" s="376"/>
      <c r="D583" s="377"/>
      <c r="E583" s="376"/>
      <c r="F583" s="376"/>
      <c r="G583" s="376"/>
      <c r="H583" s="376"/>
      <c r="I583" s="376"/>
      <c r="J583" s="378">
        <f>SUBTOTAL(9,J584:J587)</f>
        <v>0</v>
      </c>
    </row>
    <row r="584" spans="1:10" s="379" customFormat="1" ht="13.8">
      <c r="A584" s="380" t="s">
        <v>1106</v>
      </c>
      <c r="B584" s="380" t="s">
        <v>162</v>
      </c>
      <c r="C584" s="380"/>
      <c r="D584" s="381"/>
      <c r="E584" s="380"/>
      <c r="F584" s="380"/>
      <c r="G584" s="380"/>
      <c r="H584" s="380"/>
      <c r="I584" s="380"/>
      <c r="J584" s="382">
        <f>SUBTOTAL(9,J585)</f>
        <v>0</v>
      </c>
    </row>
    <row r="585" spans="1:10" s="379" customFormat="1" ht="39.6">
      <c r="A585" s="273" t="s">
        <v>1107</v>
      </c>
      <c r="B585" s="273" t="s">
        <v>987</v>
      </c>
      <c r="C585" s="274" t="s">
        <v>30</v>
      </c>
      <c r="D585" s="275">
        <v>1</v>
      </c>
      <c r="E585" s="276"/>
      <c r="F585" s="276"/>
      <c r="G585" s="276">
        <f>TRUNC(SUM(E585:F585),2)</f>
        <v>0</v>
      </c>
      <c r="H585" s="276">
        <f>TRUNC(D585*E585,2)</f>
        <v>0</v>
      </c>
      <c r="I585" s="276">
        <f>TRUNC(D585*F585,2)</f>
        <v>0</v>
      </c>
      <c r="J585" s="276">
        <f>TRUNC(SUM(H585:I585),2)</f>
        <v>0</v>
      </c>
    </row>
    <row r="586" spans="1:10" s="379" customFormat="1" ht="13.8">
      <c r="A586" s="380" t="s">
        <v>1108</v>
      </c>
      <c r="B586" s="380" t="s">
        <v>173</v>
      </c>
      <c r="C586" s="380"/>
      <c r="D586" s="381"/>
      <c r="E586" s="380"/>
      <c r="F586" s="380"/>
      <c r="G586" s="380"/>
      <c r="H586" s="380"/>
      <c r="I586" s="380"/>
      <c r="J586" s="382">
        <f>SUBTOTAL(9,J587)</f>
        <v>0</v>
      </c>
    </row>
    <row r="587" spans="1:10" s="379" customFormat="1" ht="39.6">
      <c r="A587" s="273" t="s">
        <v>1109</v>
      </c>
      <c r="B587" s="273" t="s">
        <v>988</v>
      </c>
      <c r="C587" s="274" t="s">
        <v>30</v>
      </c>
      <c r="D587" s="275">
        <v>8</v>
      </c>
      <c r="E587" s="276"/>
      <c r="F587" s="276"/>
      <c r="G587" s="276">
        <f>TRUNC(SUM(E587:F587),2)</f>
        <v>0</v>
      </c>
      <c r="H587" s="276">
        <f>TRUNC(D587*E587,2)</f>
        <v>0</v>
      </c>
      <c r="I587" s="276">
        <f>TRUNC(D587*F587,2)</f>
        <v>0</v>
      </c>
      <c r="J587" s="276">
        <f>TRUNC(SUM(H587:I587),2)</f>
        <v>0</v>
      </c>
    </row>
    <row r="588" spans="1:10" s="379" customFormat="1" ht="13.8">
      <c r="A588" s="273"/>
      <c r="B588" s="277" t="s">
        <v>488</v>
      </c>
      <c r="C588" s="278" t="s">
        <v>489</v>
      </c>
      <c r="D588" s="279"/>
      <c r="E588" s="280"/>
      <c r="F588" s="280"/>
      <c r="G588" s="280"/>
      <c r="H588" s="281">
        <f>SUBTOTAL(9,H585:H587)</f>
        <v>0</v>
      </c>
      <c r="I588" s="281">
        <f>SUBTOTAL(9,I585:I587)</f>
        <v>0</v>
      </c>
      <c r="J588" s="276"/>
    </row>
    <row r="589" spans="1:10" s="379" customFormat="1" ht="13.8">
      <c r="A589" s="286"/>
      <c r="B589" s="282" t="s">
        <v>489</v>
      </c>
      <c r="C589" s="283" t="s">
        <v>489</v>
      </c>
      <c r="D589" s="284"/>
      <c r="E589" s="285"/>
      <c r="F589" s="285"/>
      <c r="G589" s="285"/>
      <c r="H589" s="286"/>
      <c r="I589" s="286">
        <f>SUM(H588:I588)</f>
        <v>0</v>
      </c>
      <c r="J589" s="286"/>
    </row>
    <row r="590" spans="1:10" s="379" customFormat="1" ht="13.8">
      <c r="A590" s="376" t="s">
        <v>1110</v>
      </c>
      <c r="B590" s="376" t="s">
        <v>178</v>
      </c>
      <c r="C590" s="376"/>
      <c r="D590" s="377"/>
      <c r="E590" s="376"/>
      <c r="F590" s="376"/>
      <c r="G590" s="376"/>
      <c r="H590" s="376"/>
      <c r="I590" s="376"/>
      <c r="J590" s="378">
        <f>SUBTOTAL(9,J591:J601)</f>
        <v>0</v>
      </c>
    </row>
    <row r="591" spans="1:10" s="379" customFormat="1" ht="13.8">
      <c r="A591" s="380" t="s">
        <v>1111</v>
      </c>
      <c r="B591" s="380" t="s">
        <v>989</v>
      </c>
      <c r="C591" s="380"/>
      <c r="D591" s="381"/>
      <c r="E591" s="380"/>
      <c r="F591" s="380"/>
      <c r="G591" s="380"/>
      <c r="H591" s="380"/>
      <c r="I591" s="380"/>
      <c r="J591" s="382">
        <f>SUBTOTAL(9,J592:J594)</f>
        <v>0</v>
      </c>
    </row>
    <row r="592" spans="1:10" s="379" customFormat="1" ht="26.4">
      <c r="A592" s="273" t="s">
        <v>1112</v>
      </c>
      <c r="B592" s="273" t="s">
        <v>180</v>
      </c>
      <c r="C592" s="274" t="s">
        <v>16</v>
      </c>
      <c r="D592" s="275">
        <v>14.37</v>
      </c>
      <c r="E592" s="276"/>
      <c r="F592" s="276"/>
      <c r="G592" s="276">
        <f t="shared" ref="G592:G594" si="288">TRUNC(SUM(E592:F592),2)</f>
        <v>0</v>
      </c>
      <c r="H592" s="276">
        <f t="shared" ref="H592:H594" si="289">TRUNC(D592*E592,2)</f>
        <v>0</v>
      </c>
      <c r="I592" s="276">
        <f t="shared" ref="I592:I594" si="290">TRUNC(D592*F592,2)</f>
        <v>0</v>
      </c>
      <c r="J592" s="276">
        <f t="shared" ref="J592:J594" si="291">TRUNC(SUM(H592:I592),2)</f>
        <v>0</v>
      </c>
    </row>
    <row r="593" spans="1:10" s="379" customFormat="1" ht="26.4">
      <c r="A593" s="273" t="s">
        <v>1113</v>
      </c>
      <c r="B593" s="273" t="s">
        <v>181</v>
      </c>
      <c r="C593" s="274" t="s">
        <v>16</v>
      </c>
      <c r="D593" s="275">
        <v>14.37</v>
      </c>
      <c r="E593" s="276"/>
      <c r="F593" s="276"/>
      <c r="G593" s="276">
        <f t="shared" si="288"/>
        <v>0</v>
      </c>
      <c r="H593" s="276">
        <f t="shared" si="289"/>
        <v>0</v>
      </c>
      <c r="I593" s="276">
        <f t="shared" si="290"/>
        <v>0</v>
      </c>
      <c r="J593" s="276">
        <f t="shared" si="291"/>
        <v>0</v>
      </c>
    </row>
    <row r="594" spans="1:10" s="379" customFormat="1" ht="26.4">
      <c r="A594" s="273" t="s">
        <v>1114</v>
      </c>
      <c r="B594" s="273" t="s">
        <v>990</v>
      </c>
      <c r="C594" s="274" t="s">
        <v>16</v>
      </c>
      <c r="D594" s="275">
        <v>14.37</v>
      </c>
      <c r="E594" s="276"/>
      <c r="F594" s="276"/>
      <c r="G594" s="276">
        <f t="shared" si="288"/>
        <v>0</v>
      </c>
      <c r="H594" s="276">
        <f t="shared" si="289"/>
        <v>0</v>
      </c>
      <c r="I594" s="276">
        <f t="shared" si="290"/>
        <v>0</v>
      </c>
      <c r="J594" s="276">
        <f t="shared" si="291"/>
        <v>0</v>
      </c>
    </row>
    <row r="595" spans="1:10" s="379" customFormat="1" ht="13.8">
      <c r="A595" s="380" t="s">
        <v>1115</v>
      </c>
      <c r="B595" s="380" t="s">
        <v>991</v>
      </c>
      <c r="C595" s="380"/>
      <c r="D595" s="381"/>
      <c r="E595" s="380"/>
      <c r="F595" s="380"/>
      <c r="G595" s="380"/>
      <c r="H595" s="380"/>
      <c r="I595" s="380"/>
      <c r="J595" s="382">
        <f>SUBTOTAL(9,J596:J597)</f>
        <v>0</v>
      </c>
    </row>
    <row r="596" spans="1:10" s="379" customFormat="1" ht="26.4">
      <c r="A596" s="273" t="s">
        <v>1116</v>
      </c>
      <c r="B596" s="273" t="s">
        <v>180</v>
      </c>
      <c r="C596" s="274" t="s">
        <v>16</v>
      </c>
      <c r="D596" s="275">
        <v>5.01</v>
      </c>
      <c r="E596" s="276"/>
      <c r="F596" s="276"/>
      <c r="G596" s="276">
        <f t="shared" ref="G596:G597" si="292">TRUNC(SUM(E596:F596),2)</f>
        <v>0</v>
      </c>
      <c r="H596" s="276">
        <f t="shared" ref="H596:H597" si="293">TRUNC(D596*E596,2)</f>
        <v>0</v>
      </c>
      <c r="I596" s="276">
        <f t="shared" ref="I596:I597" si="294">TRUNC(D596*F596,2)</f>
        <v>0</v>
      </c>
      <c r="J596" s="276">
        <f t="shared" ref="J596:J597" si="295">TRUNC(SUM(H596:I596),2)</f>
        <v>0</v>
      </c>
    </row>
    <row r="597" spans="1:10" s="379" customFormat="1" ht="26.4">
      <c r="A597" s="273" t="s">
        <v>1117</v>
      </c>
      <c r="B597" s="273" t="s">
        <v>990</v>
      </c>
      <c r="C597" s="274" t="s">
        <v>16</v>
      </c>
      <c r="D597" s="275">
        <v>5.01</v>
      </c>
      <c r="E597" s="276"/>
      <c r="F597" s="276"/>
      <c r="G597" s="276">
        <f t="shared" si="292"/>
        <v>0</v>
      </c>
      <c r="H597" s="276">
        <f t="shared" si="293"/>
        <v>0</v>
      </c>
      <c r="I597" s="276">
        <f t="shared" si="294"/>
        <v>0</v>
      </c>
      <c r="J597" s="276">
        <f t="shared" si="295"/>
        <v>0</v>
      </c>
    </row>
    <row r="598" spans="1:10" s="379" customFormat="1" ht="13.8">
      <c r="A598" s="380" t="s">
        <v>1118</v>
      </c>
      <c r="B598" s="380" t="s">
        <v>187</v>
      </c>
      <c r="C598" s="380"/>
      <c r="D598" s="381"/>
      <c r="E598" s="380"/>
      <c r="F598" s="380"/>
      <c r="G598" s="380"/>
      <c r="H598" s="380"/>
      <c r="I598" s="380"/>
      <c r="J598" s="382">
        <f>SUBTOTAL(9,J599)</f>
        <v>0</v>
      </c>
    </row>
    <row r="599" spans="1:10" s="379" customFormat="1" ht="26.4">
      <c r="A599" s="273" t="s">
        <v>1119</v>
      </c>
      <c r="B599" s="273" t="s">
        <v>992</v>
      </c>
      <c r="C599" s="274" t="s">
        <v>16</v>
      </c>
      <c r="D599" s="275">
        <v>255.25</v>
      </c>
      <c r="E599" s="276"/>
      <c r="F599" s="276"/>
      <c r="G599" s="276">
        <f>TRUNC(SUM(E599:F599),2)</f>
        <v>0</v>
      </c>
      <c r="H599" s="276">
        <f>TRUNC(D599*E599,2)</f>
        <v>0</v>
      </c>
      <c r="I599" s="276">
        <f>TRUNC(D599*F599,2)</f>
        <v>0</v>
      </c>
      <c r="J599" s="276">
        <f>TRUNC(SUM(H599:I599),2)</f>
        <v>0</v>
      </c>
    </row>
    <row r="600" spans="1:10" s="379" customFormat="1" ht="13.8">
      <c r="A600" s="380" t="s">
        <v>1120</v>
      </c>
      <c r="B600" s="380" t="s">
        <v>993</v>
      </c>
      <c r="C600" s="380"/>
      <c r="D600" s="381"/>
      <c r="E600" s="380"/>
      <c r="F600" s="380"/>
      <c r="G600" s="380"/>
      <c r="H600" s="380"/>
      <c r="I600" s="380"/>
      <c r="J600" s="382">
        <f>SUBTOTAL(9,J601)</f>
        <v>0</v>
      </c>
    </row>
    <row r="601" spans="1:10" s="379" customFormat="1" ht="26.4">
      <c r="A601" s="273" t="s">
        <v>1121</v>
      </c>
      <c r="B601" s="273" t="s">
        <v>994</v>
      </c>
      <c r="C601" s="274" t="s">
        <v>16</v>
      </c>
      <c r="D601" s="275">
        <v>17.86</v>
      </c>
      <c r="E601" s="276"/>
      <c r="F601" s="276"/>
      <c r="G601" s="276">
        <f>TRUNC(SUM(E601:F601),2)</f>
        <v>0</v>
      </c>
      <c r="H601" s="276">
        <f>TRUNC(D601*E601,2)</f>
        <v>0</v>
      </c>
      <c r="I601" s="276">
        <f>TRUNC(D601*F601,2)</f>
        <v>0</v>
      </c>
      <c r="J601" s="276">
        <f>TRUNC(SUM(H601:I601),2)</f>
        <v>0</v>
      </c>
    </row>
    <row r="602" spans="1:10" s="379" customFormat="1" ht="13.8">
      <c r="A602" s="273"/>
      <c r="B602" s="277" t="s">
        <v>488</v>
      </c>
      <c r="C602" s="278" t="s">
        <v>489</v>
      </c>
      <c r="D602" s="279"/>
      <c r="E602" s="280"/>
      <c r="F602" s="280"/>
      <c r="G602" s="280"/>
      <c r="H602" s="281">
        <f>SUBTOTAL(9,H592:H601)</f>
        <v>0</v>
      </c>
      <c r="I602" s="281">
        <f>SUBTOTAL(9,I592:I601)</f>
        <v>0</v>
      </c>
      <c r="J602" s="276"/>
    </row>
    <row r="603" spans="1:10" s="379" customFormat="1" ht="13.8">
      <c r="A603" s="286"/>
      <c r="B603" s="282" t="s">
        <v>489</v>
      </c>
      <c r="C603" s="283" t="s">
        <v>489</v>
      </c>
      <c r="D603" s="284"/>
      <c r="E603" s="285"/>
      <c r="F603" s="285"/>
      <c r="G603" s="285"/>
      <c r="H603" s="286"/>
      <c r="I603" s="286">
        <f>SUM(H602:I602)</f>
        <v>0</v>
      </c>
      <c r="J603" s="286"/>
    </row>
    <row r="604" spans="1:10" s="379" customFormat="1" ht="13.8">
      <c r="A604" s="376" t="s">
        <v>1122</v>
      </c>
      <c r="B604" s="376" t="s">
        <v>218</v>
      </c>
      <c r="C604" s="376"/>
      <c r="D604" s="377"/>
      <c r="E604" s="376"/>
      <c r="F604" s="376"/>
      <c r="G604" s="376"/>
      <c r="H604" s="376"/>
      <c r="I604" s="376"/>
      <c r="J604" s="378">
        <f>SUBTOTAL(9,J605:J617)</f>
        <v>0</v>
      </c>
    </row>
    <row r="605" spans="1:10" s="379" customFormat="1" ht="13.8">
      <c r="A605" s="380" t="s">
        <v>1123</v>
      </c>
      <c r="B605" s="380" t="s">
        <v>283</v>
      </c>
      <c r="C605" s="380"/>
      <c r="D605" s="381"/>
      <c r="E605" s="380"/>
      <c r="F605" s="380"/>
      <c r="G605" s="380"/>
      <c r="H605" s="380"/>
      <c r="I605" s="380"/>
      <c r="J605" s="382">
        <f>SUBTOTAL(9,J606:J617)</f>
        <v>0</v>
      </c>
    </row>
    <row r="606" spans="1:10" s="379" customFormat="1" ht="26.4">
      <c r="A606" s="273" t="s">
        <v>1124</v>
      </c>
      <c r="B606" s="273" t="s">
        <v>995</v>
      </c>
      <c r="C606" s="274" t="s">
        <v>100</v>
      </c>
      <c r="D606" s="275">
        <v>28.1</v>
      </c>
      <c r="E606" s="276"/>
      <c r="F606" s="276"/>
      <c r="G606" s="276">
        <f t="shared" ref="G606:G617" si="296">TRUNC(SUM(E606:F606),2)</f>
        <v>0</v>
      </c>
      <c r="H606" s="276">
        <f t="shared" ref="H606:H617" si="297">TRUNC(D606*E606,2)</f>
        <v>0</v>
      </c>
      <c r="I606" s="276">
        <f t="shared" ref="I606:I617" si="298">TRUNC(D606*F606,2)</f>
        <v>0</v>
      </c>
      <c r="J606" s="276">
        <f t="shared" ref="J606:J617" si="299">TRUNC(SUM(H606:I606),2)</f>
        <v>0</v>
      </c>
    </row>
    <row r="607" spans="1:10" s="379" customFormat="1" ht="39.6">
      <c r="A607" s="273" t="s">
        <v>1125</v>
      </c>
      <c r="B607" s="273" t="s">
        <v>289</v>
      </c>
      <c r="C607" s="274" t="s">
        <v>30</v>
      </c>
      <c r="D607" s="275">
        <v>6</v>
      </c>
      <c r="E607" s="276"/>
      <c r="F607" s="276"/>
      <c r="G607" s="276">
        <f t="shared" si="296"/>
        <v>0</v>
      </c>
      <c r="H607" s="276">
        <f t="shared" si="297"/>
        <v>0</v>
      </c>
      <c r="I607" s="276">
        <f t="shared" si="298"/>
        <v>0</v>
      </c>
      <c r="J607" s="276">
        <f t="shared" si="299"/>
        <v>0</v>
      </c>
    </row>
    <row r="608" spans="1:10" s="379" customFormat="1" ht="26.4">
      <c r="A608" s="273" t="s">
        <v>1126</v>
      </c>
      <c r="B608" s="273" t="s">
        <v>290</v>
      </c>
      <c r="C608" s="274" t="s">
        <v>100</v>
      </c>
      <c r="D608" s="275">
        <v>15.3</v>
      </c>
      <c r="E608" s="276"/>
      <c r="F608" s="276"/>
      <c r="G608" s="276">
        <f t="shared" si="296"/>
        <v>0</v>
      </c>
      <c r="H608" s="276">
        <f t="shared" si="297"/>
        <v>0</v>
      </c>
      <c r="I608" s="276">
        <f t="shared" si="298"/>
        <v>0</v>
      </c>
      <c r="J608" s="276">
        <f t="shared" si="299"/>
        <v>0</v>
      </c>
    </row>
    <row r="609" spans="1:10" s="379" customFormat="1" ht="26.4">
      <c r="A609" s="273" t="s">
        <v>1127</v>
      </c>
      <c r="B609" s="273" t="s">
        <v>996</v>
      </c>
      <c r="C609" s="274" t="s">
        <v>30</v>
      </c>
      <c r="D609" s="275">
        <v>4</v>
      </c>
      <c r="E609" s="276"/>
      <c r="F609" s="276"/>
      <c r="G609" s="276">
        <f t="shared" si="296"/>
        <v>0</v>
      </c>
      <c r="H609" s="276">
        <f t="shared" si="297"/>
        <v>0</v>
      </c>
      <c r="I609" s="276">
        <f t="shared" si="298"/>
        <v>0</v>
      </c>
      <c r="J609" s="276">
        <f t="shared" si="299"/>
        <v>0</v>
      </c>
    </row>
    <row r="610" spans="1:10" s="379" customFormat="1" ht="26.4">
      <c r="A610" s="273" t="s">
        <v>1128</v>
      </c>
      <c r="B610" s="273" t="s">
        <v>997</v>
      </c>
      <c r="C610" s="274" t="s">
        <v>30</v>
      </c>
      <c r="D610" s="275">
        <v>2</v>
      </c>
      <c r="E610" s="276"/>
      <c r="F610" s="276"/>
      <c r="G610" s="276">
        <f t="shared" si="296"/>
        <v>0</v>
      </c>
      <c r="H610" s="276">
        <f t="shared" si="297"/>
        <v>0</v>
      </c>
      <c r="I610" s="276">
        <f t="shared" si="298"/>
        <v>0</v>
      </c>
      <c r="J610" s="276">
        <f t="shared" si="299"/>
        <v>0</v>
      </c>
    </row>
    <row r="611" spans="1:10" s="379" customFormat="1" ht="39.6">
      <c r="A611" s="273" t="s">
        <v>1129</v>
      </c>
      <c r="B611" s="386" t="s">
        <v>998</v>
      </c>
      <c r="C611" s="387" t="s">
        <v>30</v>
      </c>
      <c r="D611" s="388">
        <v>2</v>
      </c>
      <c r="E611" s="389"/>
      <c r="F611" s="389"/>
      <c r="G611" s="276">
        <f t="shared" si="296"/>
        <v>0</v>
      </c>
      <c r="H611" s="276">
        <f t="shared" si="297"/>
        <v>0</v>
      </c>
      <c r="I611" s="276">
        <f t="shared" si="298"/>
        <v>0</v>
      </c>
      <c r="J611" s="276">
        <f t="shared" si="299"/>
        <v>0</v>
      </c>
    </row>
    <row r="612" spans="1:10" s="379" customFormat="1" ht="26.4">
      <c r="A612" s="273" t="s">
        <v>1130</v>
      </c>
      <c r="B612" s="386" t="s">
        <v>282</v>
      </c>
      <c r="C612" s="387" t="s">
        <v>30</v>
      </c>
      <c r="D612" s="388">
        <v>11</v>
      </c>
      <c r="E612" s="389"/>
      <c r="F612" s="389"/>
      <c r="G612" s="276">
        <f t="shared" si="296"/>
        <v>0</v>
      </c>
      <c r="H612" s="276">
        <f t="shared" si="297"/>
        <v>0</v>
      </c>
      <c r="I612" s="276">
        <f t="shared" si="298"/>
        <v>0</v>
      </c>
      <c r="J612" s="276">
        <f t="shared" si="299"/>
        <v>0</v>
      </c>
    </row>
    <row r="613" spans="1:10" s="379" customFormat="1" ht="13.8">
      <c r="A613" s="273" t="s">
        <v>1131</v>
      </c>
      <c r="B613" s="386" t="s">
        <v>244</v>
      </c>
      <c r="C613" s="387" t="s">
        <v>54</v>
      </c>
      <c r="D613" s="388">
        <v>15.24</v>
      </c>
      <c r="E613" s="389"/>
      <c r="F613" s="389"/>
      <c r="G613" s="276">
        <f t="shared" si="296"/>
        <v>0</v>
      </c>
      <c r="H613" s="276">
        <f t="shared" si="297"/>
        <v>0</v>
      </c>
      <c r="I613" s="276">
        <f t="shared" si="298"/>
        <v>0</v>
      </c>
      <c r="J613" s="276">
        <f t="shared" si="299"/>
        <v>0</v>
      </c>
    </row>
    <row r="614" spans="1:10" s="379" customFormat="1" ht="26.4">
      <c r="A614" s="273" t="s">
        <v>1132</v>
      </c>
      <c r="B614" s="386" t="s">
        <v>245</v>
      </c>
      <c r="C614" s="387" t="s">
        <v>54</v>
      </c>
      <c r="D614" s="388">
        <v>7.9</v>
      </c>
      <c r="E614" s="389"/>
      <c r="F614" s="389"/>
      <c r="G614" s="276">
        <f t="shared" si="296"/>
        <v>0</v>
      </c>
      <c r="H614" s="276">
        <f t="shared" si="297"/>
        <v>0</v>
      </c>
      <c r="I614" s="276">
        <f t="shared" si="298"/>
        <v>0</v>
      </c>
      <c r="J614" s="276">
        <f t="shared" si="299"/>
        <v>0</v>
      </c>
    </row>
    <row r="615" spans="1:10" s="379" customFormat="1" ht="26.4">
      <c r="A615" s="273" t="s">
        <v>1133</v>
      </c>
      <c r="B615" s="386" t="s">
        <v>246</v>
      </c>
      <c r="C615" s="387" t="s">
        <v>54</v>
      </c>
      <c r="D615" s="388">
        <v>0.67</v>
      </c>
      <c r="E615" s="389"/>
      <c r="F615" s="389"/>
      <c r="G615" s="276">
        <f t="shared" si="296"/>
        <v>0</v>
      </c>
      <c r="H615" s="276">
        <f t="shared" si="297"/>
        <v>0</v>
      </c>
      <c r="I615" s="276">
        <f t="shared" si="298"/>
        <v>0</v>
      </c>
      <c r="J615" s="276">
        <f t="shared" si="299"/>
        <v>0</v>
      </c>
    </row>
    <row r="616" spans="1:10" s="379" customFormat="1" ht="52.8">
      <c r="A616" s="273" t="s">
        <v>1134</v>
      </c>
      <c r="B616" s="386" t="s">
        <v>59</v>
      </c>
      <c r="C616" s="387" t="s">
        <v>54</v>
      </c>
      <c r="D616" s="388">
        <v>7.34</v>
      </c>
      <c r="E616" s="389"/>
      <c r="F616" s="389"/>
      <c r="G616" s="276">
        <f t="shared" si="296"/>
        <v>0</v>
      </c>
      <c r="H616" s="276">
        <f t="shared" si="297"/>
        <v>0</v>
      </c>
      <c r="I616" s="276">
        <f t="shared" si="298"/>
        <v>0</v>
      </c>
      <c r="J616" s="276">
        <f t="shared" si="299"/>
        <v>0</v>
      </c>
    </row>
    <row r="617" spans="1:10" s="379" customFormat="1" ht="26.4">
      <c r="A617" s="273" t="s">
        <v>1135</v>
      </c>
      <c r="B617" s="386" t="s">
        <v>60</v>
      </c>
      <c r="C617" s="387" t="s">
        <v>61</v>
      </c>
      <c r="D617" s="388">
        <v>220.2</v>
      </c>
      <c r="E617" s="389"/>
      <c r="F617" s="389"/>
      <c r="G617" s="276">
        <f t="shared" si="296"/>
        <v>0</v>
      </c>
      <c r="H617" s="276">
        <f t="shared" si="297"/>
        <v>0</v>
      </c>
      <c r="I617" s="276">
        <f t="shared" si="298"/>
        <v>0</v>
      </c>
      <c r="J617" s="276">
        <f t="shared" si="299"/>
        <v>0</v>
      </c>
    </row>
    <row r="618" spans="1:10" s="379" customFormat="1" ht="13.8">
      <c r="A618" s="273"/>
      <c r="B618" s="277" t="s">
        <v>488</v>
      </c>
      <c r="C618" s="278" t="s">
        <v>489</v>
      </c>
      <c r="D618" s="279"/>
      <c r="E618" s="280"/>
      <c r="F618" s="280"/>
      <c r="G618" s="280"/>
      <c r="H618" s="281">
        <f>SUBTOTAL(9,H606:H617)</f>
        <v>0</v>
      </c>
      <c r="I618" s="281">
        <f>SUBTOTAL(9,I606:I617)</f>
        <v>0</v>
      </c>
      <c r="J618" s="276"/>
    </row>
    <row r="619" spans="1:10" s="379" customFormat="1" ht="13.8">
      <c r="A619" s="286"/>
      <c r="B619" s="282" t="s">
        <v>489</v>
      </c>
      <c r="C619" s="283" t="s">
        <v>489</v>
      </c>
      <c r="D619" s="284"/>
      <c r="E619" s="285"/>
      <c r="F619" s="285"/>
      <c r="G619" s="285"/>
      <c r="H619" s="286"/>
      <c r="I619" s="286">
        <f>SUM(H618:I618)</f>
        <v>0</v>
      </c>
      <c r="J619" s="286"/>
    </row>
    <row r="620" spans="1:10" s="379" customFormat="1" ht="13.8">
      <c r="A620" s="376" t="s">
        <v>1242</v>
      </c>
      <c r="B620" s="376" t="s">
        <v>295</v>
      </c>
      <c r="C620" s="376"/>
      <c r="D620" s="377"/>
      <c r="E620" s="376"/>
      <c r="F620" s="376"/>
      <c r="G620" s="376"/>
      <c r="H620" s="376"/>
      <c r="I620" s="376"/>
      <c r="J620" s="378">
        <f>SUBTOTAL(9,J621:J659)</f>
        <v>0</v>
      </c>
    </row>
    <row r="621" spans="1:10" s="379" customFormat="1" ht="13.8">
      <c r="A621" s="380" t="s">
        <v>1136</v>
      </c>
      <c r="B621" s="380" t="s">
        <v>296</v>
      </c>
      <c r="C621" s="380"/>
      <c r="D621" s="381"/>
      <c r="E621" s="380"/>
      <c r="F621" s="380"/>
      <c r="G621" s="380"/>
      <c r="H621" s="380"/>
      <c r="I621" s="380"/>
      <c r="J621" s="382">
        <f>SUBTOTAL(9,J622:J634)</f>
        <v>0</v>
      </c>
    </row>
    <row r="622" spans="1:10" s="379" customFormat="1" ht="39.6">
      <c r="A622" s="273" t="s">
        <v>1137</v>
      </c>
      <c r="B622" s="273" t="s">
        <v>297</v>
      </c>
      <c r="C622" s="274" t="s">
        <v>100</v>
      </c>
      <c r="D622" s="275">
        <v>5</v>
      </c>
      <c r="E622" s="276"/>
      <c r="F622" s="276"/>
      <c r="G622" s="276">
        <f t="shared" ref="G622:G634" si="300">TRUNC(SUM(E622:F622),2)</f>
        <v>0</v>
      </c>
      <c r="H622" s="276">
        <f t="shared" ref="H622:H634" si="301">TRUNC(D622*E622,2)</f>
        <v>0</v>
      </c>
      <c r="I622" s="276">
        <f t="shared" ref="I622:I634" si="302">TRUNC(D622*F622,2)</f>
        <v>0</v>
      </c>
      <c r="J622" s="276">
        <f t="shared" ref="J622:J634" si="303">TRUNC(SUM(H622:I622),2)</f>
        <v>0</v>
      </c>
    </row>
    <row r="623" spans="1:10" s="379" customFormat="1" ht="39.6">
      <c r="A623" s="273" t="s">
        <v>1138</v>
      </c>
      <c r="B623" s="273" t="s">
        <v>999</v>
      </c>
      <c r="C623" s="274" t="s">
        <v>100</v>
      </c>
      <c r="D623" s="275">
        <v>20</v>
      </c>
      <c r="E623" s="276"/>
      <c r="F623" s="276"/>
      <c r="G623" s="276">
        <f t="shared" si="300"/>
        <v>0</v>
      </c>
      <c r="H623" s="276">
        <f t="shared" si="301"/>
        <v>0</v>
      </c>
      <c r="I623" s="276">
        <f t="shared" si="302"/>
        <v>0</v>
      </c>
      <c r="J623" s="276">
        <f t="shared" si="303"/>
        <v>0</v>
      </c>
    </row>
    <row r="624" spans="1:10" s="379" customFormat="1" ht="39.6">
      <c r="A624" s="273" t="s">
        <v>1139</v>
      </c>
      <c r="B624" s="273" t="s">
        <v>1000</v>
      </c>
      <c r="C624" s="274" t="s">
        <v>100</v>
      </c>
      <c r="D624" s="275">
        <v>175</v>
      </c>
      <c r="E624" s="276"/>
      <c r="F624" s="276"/>
      <c r="G624" s="276">
        <f t="shared" si="300"/>
        <v>0</v>
      </c>
      <c r="H624" s="276">
        <f t="shared" si="301"/>
        <v>0</v>
      </c>
      <c r="I624" s="276">
        <f t="shared" si="302"/>
        <v>0</v>
      </c>
      <c r="J624" s="276">
        <f t="shared" si="303"/>
        <v>0</v>
      </c>
    </row>
    <row r="625" spans="1:10" s="379" customFormat="1" ht="39.6">
      <c r="A625" s="273" t="s">
        <v>1140</v>
      </c>
      <c r="B625" s="273" t="s">
        <v>1001</v>
      </c>
      <c r="C625" s="274" t="s">
        <v>100</v>
      </c>
      <c r="D625" s="275">
        <v>9</v>
      </c>
      <c r="E625" s="276"/>
      <c r="F625" s="276"/>
      <c r="G625" s="276">
        <f t="shared" si="300"/>
        <v>0</v>
      </c>
      <c r="H625" s="276">
        <f t="shared" si="301"/>
        <v>0</v>
      </c>
      <c r="I625" s="276">
        <f t="shared" si="302"/>
        <v>0</v>
      </c>
      <c r="J625" s="276">
        <f t="shared" si="303"/>
        <v>0</v>
      </c>
    </row>
    <row r="626" spans="1:10" s="379" customFormat="1" ht="26.4">
      <c r="A626" s="273" t="s">
        <v>1141</v>
      </c>
      <c r="B626" s="273" t="s">
        <v>1002</v>
      </c>
      <c r="C626" s="274" t="s">
        <v>100</v>
      </c>
      <c r="D626" s="275">
        <v>4</v>
      </c>
      <c r="E626" s="276"/>
      <c r="F626" s="276"/>
      <c r="G626" s="276">
        <f t="shared" si="300"/>
        <v>0</v>
      </c>
      <c r="H626" s="276">
        <f t="shared" si="301"/>
        <v>0</v>
      </c>
      <c r="I626" s="276">
        <f t="shared" si="302"/>
        <v>0</v>
      </c>
      <c r="J626" s="276">
        <f t="shared" si="303"/>
        <v>0</v>
      </c>
    </row>
    <row r="627" spans="1:10" s="379" customFormat="1" ht="39.6">
      <c r="A627" s="273" t="s">
        <v>1142</v>
      </c>
      <c r="B627" s="273" t="s">
        <v>1003</v>
      </c>
      <c r="C627" s="274" t="s">
        <v>30</v>
      </c>
      <c r="D627" s="275">
        <v>2</v>
      </c>
      <c r="E627" s="276"/>
      <c r="F627" s="276"/>
      <c r="G627" s="276">
        <f t="shared" si="300"/>
        <v>0</v>
      </c>
      <c r="H627" s="276">
        <f t="shared" si="301"/>
        <v>0</v>
      </c>
      <c r="I627" s="276">
        <f t="shared" si="302"/>
        <v>0</v>
      </c>
      <c r="J627" s="276">
        <f t="shared" si="303"/>
        <v>0</v>
      </c>
    </row>
    <row r="628" spans="1:10" s="379" customFormat="1" ht="26.4">
      <c r="A628" s="273" t="s">
        <v>1143</v>
      </c>
      <c r="B628" s="273" t="s">
        <v>1004</v>
      </c>
      <c r="C628" s="274" t="s">
        <v>49</v>
      </c>
      <c r="D628" s="275">
        <v>4</v>
      </c>
      <c r="E628" s="276"/>
      <c r="F628" s="276"/>
      <c r="G628" s="276">
        <f t="shared" si="300"/>
        <v>0</v>
      </c>
      <c r="H628" s="276">
        <f t="shared" si="301"/>
        <v>0</v>
      </c>
      <c r="I628" s="276">
        <f t="shared" si="302"/>
        <v>0</v>
      </c>
      <c r="J628" s="276">
        <f t="shared" si="303"/>
        <v>0</v>
      </c>
    </row>
    <row r="629" spans="1:10" s="379" customFormat="1" ht="26.4">
      <c r="A629" s="273" t="s">
        <v>1144</v>
      </c>
      <c r="B629" s="273" t="s">
        <v>1005</v>
      </c>
      <c r="C629" s="274" t="s">
        <v>30</v>
      </c>
      <c r="D629" s="275">
        <v>6</v>
      </c>
      <c r="E629" s="276"/>
      <c r="F629" s="276"/>
      <c r="G629" s="276">
        <f t="shared" si="300"/>
        <v>0</v>
      </c>
      <c r="H629" s="276">
        <f t="shared" si="301"/>
        <v>0</v>
      </c>
      <c r="I629" s="276">
        <f t="shared" si="302"/>
        <v>0</v>
      </c>
      <c r="J629" s="276">
        <f t="shared" si="303"/>
        <v>0</v>
      </c>
    </row>
    <row r="630" spans="1:10" s="379" customFormat="1" ht="26.4">
      <c r="A630" s="273" t="s">
        <v>1145</v>
      </c>
      <c r="B630" s="273" t="s">
        <v>299</v>
      </c>
      <c r="C630" s="274" t="s">
        <v>30</v>
      </c>
      <c r="D630" s="275">
        <v>7</v>
      </c>
      <c r="E630" s="276"/>
      <c r="F630" s="276"/>
      <c r="G630" s="276">
        <f t="shared" si="300"/>
        <v>0</v>
      </c>
      <c r="H630" s="276">
        <f t="shared" si="301"/>
        <v>0</v>
      </c>
      <c r="I630" s="276">
        <f t="shared" si="302"/>
        <v>0</v>
      </c>
      <c r="J630" s="276">
        <f t="shared" si="303"/>
        <v>0</v>
      </c>
    </row>
    <row r="631" spans="1:10" s="379" customFormat="1" ht="26.4">
      <c r="A631" s="273" t="s">
        <v>1146</v>
      </c>
      <c r="B631" s="273" t="s">
        <v>1006</v>
      </c>
      <c r="C631" s="274" t="s">
        <v>30</v>
      </c>
      <c r="D631" s="275">
        <v>26</v>
      </c>
      <c r="E631" s="276"/>
      <c r="F631" s="276"/>
      <c r="G631" s="276">
        <f t="shared" si="300"/>
        <v>0</v>
      </c>
      <c r="H631" s="276">
        <f t="shared" si="301"/>
        <v>0</v>
      </c>
      <c r="I631" s="276">
        <f t="shared" si="302"/>
        <v>0</v>
      </c>
      <c r="J631" s="276">
        <f t="shared" si="303"/>
        <v>0</v>
      </c>
    </row>
    <row r="632" spans="1:10" s="379" customFormat="1" ht="39.6">
      <c r="A632" s="273" t="s">
        <v>1147</v>
      </c>
      <c r="B632" s="273" t="s">
        <v>301</v>
      </c>
      <c r="C632" s="274" t="s">
        <v>30</v>
      </c>
      <c r="D632" s="275">
        <v>5</v>
      </c>
      <c r="E632" s="276"/>
      <c r="F632" s="276"/>
      <c r="G632" s="276">
        <f t="shared" si="300"/>
        <v>0</v>
      </c>
      <c r="H632" s="276">
        <f t="shared" si="301"/>
        <v>0</v>
      </c>
      <c r="I632" s="276">
        <f t="shared" si="302"/>
        <v>0</v>
      </c>
      <c r="J632" s="276">
        <f t="shared" si="303"/>
        <v>0</v>
      </c>
    </row>
    <row r="633" spans="1:10" s="379" customFormat="1" ht="26.4">
      <c r="A633" s="273" t="s">
        <v>1148</v>
      </c>
      <c r="B633" s="273" t="s">
        <v>302</v>
      </c>
      <c r="C633" s="274" t="s">
        <v>100</v>
      </c>
      <c r="D633" s="275">
        <v>49.5</v>
      </c>
      <c r="E633" s="276"/>
      <c r="F633" s="276"/>
      <c r="G633" s="276">
        <f t="shared" si="300"/>
        <v>0</v>
      </c>
      <c r="H633" s="276">
        <f t="shared" si="301"/>
        <v>0</v>
      </c>
      <c r="I633" s="276">
        <f t="shared" si="302"/>
        <v>0</v>
      </c>
      <c r="J633" s="276">
        <f t="shared" si="303"/>
        <v>0</v>
      </c>
    </row>
    <row r="634" spans="1:10" s="379" customFormat="1" ht="26.4">
      <c r="A634" s="273" t="s">
        <v>1149</v>
      </c>
      <c r="B634" s="273" t="s">
        <v>303</v>
      </c>
      <c r="C634" s="274" t="s">
        <v>100</v>
      </c>
      <c r="D634" s="275">
        <v>49.5</v>
      </c>
      <c r="E634" s="276"/>
      <c r="F634" s="276"/>
      <c r="G634" s="276">
        <f t="shared" si="300"/>
        <v>0</v>
      </c>
      <c r="H634" s="276">
        <f t="shared" si="301"/>
        <v>0</v>
      </c>
      <c r="I634" s="276">
        <f t="shared" si="302"/>
        <v>0</v>
      </c>
      <c r="J634" s="276">
        <f t="shared" si="303"/>
        <v>0</v>
      </c>
    </row>
    <row r="635" spans="1:10" s="379" customFormat="1" ht="13.8">
      <c r="A635" s="380" t="s">
        <v>1150</v>
      </c>
      <c r="B635" s="380" t="s">
        <v>1007</v>
      </c>
      <c r="C635" s="380"/>
      <c r="D635" s="381"/>
      <c r="E635" s="380"/>
      <c r="F635" s="380"/>
      <c r="G635" s="380"/>
      <c r="H635" s="380"/>
      <c r="I635" s="380"/>
      <c r="J635" s="382">
        <f>SUBTOTAL(9,J636:J642)</f>
        <v>0</v>
      </c>
    </row>
    <row r="636" spans="1:10" s="379" customFormat="1" ht="39.6">
      <c r="A636" s="273" t="s">
        <v>1151</v>
      </c>
      <c r="B636" s="273" t="s">
        <v>306</v>
      </c>
      <c r="C636" s="274" t="s">
        <v>100</v>
      </c>
      <c r="D636" s="275">
        <v>13</v>
      </c>
      <c r="E636" s="276"/>
      <c r="F636" s="276"/>
      <c r="G636" s="276">
        <f t="shared" ref="G636:G642" si="304">TRUNC(SUM(E636:F636),2)</f>
        <v>0</v>
      </c>
      <c r="H636" s="276">
        <f t="shared" ref="H636:H642" si="305">TRUNC(D636*E636,2)</f>
        <v>0</v>
      </c>
      <c r="I636" s="276">
        <f t="shared" ref="I636:I642" si="306">TRUNC(D636*F636,2)</f>
        <v>0</v>
      </c>
      <c r="J636" s="276">
        <f t="shared" ref="J636:J642" si="307">TRUNC(SUM(H636:I636),2)</f>
        <v>0</v>
      </c>
    </row>
    <row r="637" spans="1:10" s="379" customFormat="1" ht="39.6">
      <c r="A637" s="273" t="s">
        <v>1152</v>
      </c>
      <c r="B637" s="273" t="s">
        <v>1008</v>
      </c>
      <c r="C637" s="274" t="s">
        <v>100</v>
      </c>
      <c r="D637" s="275">
        <v>423</v>
      </c>
      <c r="E637" s="276"/>
      <c r="F637" s="276"/>
      <c r="G637" s="276">
        <f t="shared" si="304"/>
        <v>0</v>
      </c>
      <c r="H637" s="276">
        <f t="shared" si="305"/>
        <v>0</v>
      </c>
      <c r="I637" s="276">
        <f t="shared" si="306"/>
        <v>0</v>
      </c>
      <c r="J637" s="276">
        <f t="shared" si="307"/>
        <v>0</v>
      </c>
    </row>
    <row r="638" spans="1:10" s="379" customFormat="1" ht="26.4">
      <c r="A638" s="273" t="s">
        <v>1153</v>
      </c>
      <c r="B638" s="273" t="s">
        <v>1009</v>
      </c>
      <c r="C638" s="274" t="s">
        <v>100</v>
      </c>
      <c r="D638" s="275">
        <v>103</v>
      </c>
      <c r="E638" s="276"/>
      <c r="F638" s="276"/>
      <c r="G638" s="276">
        <f t="shared" si="304"/>
        <v>0</v>
      </c>
      <c r="H638" s="276">
        <f t="shared" si="305"/>
        <v>0</v>
      </c>
      <c r="I638" s="276">
        <f t="shared" si="306"/>
        <v>0</v>
      </c>
      <c r="J638" s="276">
        <f t="shared" si="307"/>
        <v>0</v>
      </c>
    </row>
    <row r="639" spans="1:10" s="379" customFormat="1" ht="26.4">
      <c r="A639" s="273" t="s">
        <v>1154</v>
      </c>
      <c r="B639" s="273" t="s">
        <v>1010</v>
      </c>
      <c r="C639" s="274" t="s">
        <v>100</v>
      </c>
      <c r="D639" s="275">
        <v>47.3</v>
      </c>
      <c r="E639" s="276"/>
      <c r="F639" s="276"/>
      <c r="G639" s="276">
        <f t="shared" si="304"/>
        <v>0</v>
      </c>
      <c r="H639" s="276">
        <f t="shared" si="305"/>
        <v>0</v>
      </c>
      <c r="I639" s="276">
        <f t="shared" si="306"/>
        <v>0</v>
      </c>
      <c r="J639" s="276">
        <f t="shared" si="307"/>
        <v>0</v>
      </c>
    </row>
    <row r="640" spans="1:10" s="379" customFormat="1" ht="13.8">
      <c r="A640" s="273" t="s">
        <v>1155</v>
      </c>
      <c r="B640" s="273" t="s">
        <v>1011</v>
      </c>
      <c r="C640" s="274" t="s">
        <v>30</v>
      </c>
      <c r="D640" s="275">
        <v>386</v>
      </c>
      <c r="E640" s="276"/>
      <c r="F640" s="276"/>
      <c r="G640" s="276">
        <f t="shared" si="304"/>
        <v>0</v>
      </c>
      <c r="H640" s="276">
        <f t="shared" si="305"/>
        <v>0</v>
      </c>
      <c r="I640" s="276">
        <f t="shared" si="306"/>
        <v>0</v>
      </c>
      <c r="J640" s="276">
        <f t="shared" si="307"/>
        <v>0</v>
      </c>
    </row>
    <row r="641" spans="1:10" s="379" customFormat="1" ht="39.6">
      <c r="A641" s="273" t="s">
        <v>1156</v>
      </c>
      <c r="B641" s="273" t="s">
        <v>1012</v>
      </c>
      <c r="C641" s="274" t="s">
        <v>30</v>
      </c>
      <c r="D641" s="275">
        <v>1</v>
      </c>
      <c r="E641" s="276"/>
      <c r="F641" s="276"/>
      <c r="G641" s="276">
        <f t="shared" si="304"/>
        <v>0</v>
      </c>
      <c r="H641" s="276">
        <f t="shared" si="305"/>
        <v>0</v>
      </c>
      <c r="I641" s="276">
        <f t="shared" si="306"/>
        <v>0</v>
      </c>
      <c r="J641" s="276">
        <f t="shared" si="307"/>
        <v>0</v>
      </c>
    </row>
    <row r="642" spans="1:10" s="379" customFormat="1" ht="26.4">
      <c r="A642" s="273" t="s">
        <v>1157</v>
      </c>
      <c r="B642" s="273" t="s">
        <v>1013</v>
      </c>
      <c r="C642" s="274" t="s">
        <v>30</v>
      </c>
      <c r="D642" s="275">
        <v>1</v>
      </c>
      <c r="E642" s="276"/>
      <c r="F642" s="276"/>
      <c r="G642" s="276">
        <f t="shared" si="304"/>
        <v>0</v>
      </c>
      <c r="H642" s="276">
        <f t="shared" si="305"/>
        <v>0</v>
      </c>
      <c r="I642" s="276">
        <f t="shared" si="306"/>
        <v>0</v>
      </c>
      <c r="J642" s="276">
        <f t="shared" si="307"/>
        <v>0</v>
      </c>
    </row>
    <row r="643" spans="1:10" s="379" customFormat="1" ht="13.8">
      <c r="A643" s="380" t="s">
        <v>1158</v>
      </c>
      <c r="B643" s="380" t="s">
        <v>310</v>
      </c>
      <c r="C643" s="380"/>
      <c r="D643" s="381"/>
      <c r="E643" s="380"/>
      <c r="F643" s="380"/>
      <c r="G643" s="380"/>
      <c r="H643" s="380"/>
      <c r="I643" s="380"/>
      <c r="J643" s="382">
        <f>SUBTOTAL(9,J644:J648)</f>
        <v>0</v>
      </c>
    </row>
    <row r="644" spans="1:10" s="379" customFormat="1" ht="26.4">
      <c r="A644" s="273" t="s">
        <v>1159</v>
      </c>
      <c r="B644" s="273" t="s">
        <v>1014</v>
      </c>
      <c r="C644" s="274" t="s">
        <v>30</v>
      </c>
      <c r="D644" s="275">
        <v>1</v>
      </c>
      <c r="E644" s="276"/>
      <c r="F644" s="276"/>
      <c r="G644" s="276">
        <f t="shared" ref="G644:G648" si="308">TRUNC(SUM(E644:F644),2)</f>
        <v>0</v>
      </c>
      <c r="H644" s="276">
        <f t="shared" ref="H644:H648" si="309">TRUNC(D644*E644,2)</f>
        <v>0</v>
      </c>
      <c r="I644" s="276">
        <f t="shared" ref="I644:I648" si="310">TRUNC(D644*F644,2)</f>
        <v>0</v>
      </c>
      <c r="J644" s="276">
        <f t="shared" ref="J644:J648" si="311">TRUNC(SUM(H644:I644),2)</f>
        <v>0</v>
      </c>
    </row>
    <row r="645" spans="1:10" s="379" customFormat="1" ht="26.4">
      <c r="A645" s="273" t="s">
        <v>1160</v>
      </c>
      <c r="B645" s="273" t="s">
        <v>316</v>
      </c>
      <c r="C645" s="274" t="s">
        <v>30</v>
      </c>
      <c r="D645" s="275">
        <v>1</v>
      </c>
      <c r="E645" s="276"/>
      <c r="F645" s="276"/>
      <c r="G645" s="276">
        <f t="shared" si="308"/>
        <v>0</v>
      </c>
      <c r="H645" s="276">
        <f t="shared" si="309"/>
        <v>0</v>
      </c>
      <c r="I645" s="276">
        <f t="shared" si="310"/>
        <v>0</v>
      </c>
      <c r="J645" s="276">
        <f t="shared" si="311"/>
        <v>0</v>
      </c>
    </row>
    <row r="646" spans="1:10" s="379" customFormat="1" ht="26.4">
      <c r="A646" s="273" t="s">
        <v>1161</v>
      </c>
      <c r="B646" s="273" t="s">
        <v>317</v>
      </c>
      <c r="C646" s="274" t="s">
        <v>30</v>
      </c>
      <c r="D646" s="275">
        <v>5</v>
      </c>
      <c r="E646" s="276"/>
      <c r="F646" s="276"/>
      <c r="G646" s="276">
        <f t="shared" si="308"/>
        <v>0</v>
      </c>
      <c r="H646" s="276">
        <f t="shared" si="309"/>
        <v>0</v>
      </c>
      <c r="I646" s="276">
        <f t="shared" si="310"/>
        <v>0</v>
      </c>
      <c r="J646" s="276">
        <f t="shared" si="311"/>
        <v>0</v>
      </c>
    </row>
    <row r="647" spans="1:10" s="379" customFormat="1" ht="26.4">
      <c r="A647" s="273" t="s">
        <v>1162</v>
      </c>
      <c r="B647" s="273" t="s">
        <v>1015</v>
      </c>
      <c r="C647" s="274" t="s">
        <v>30</v>
      </c>
      <c r="D647" s="275">
        <v>2</v>
      </c>
      <c r="E647" s="276"/>
      <c r="F647" s="276"/>
      <c r="G647" s="276">
        <f t="shared" si="308"/>
        <v>0</v>
      </c>
      <c r="H647" s="276">
        <f t="shared" si="309"/>
        <v>0</v>
      </c>
      <c r="I647" s="276">
        <f t="shared" si="310"/>
        <v>0</v>
      </c>
      <c r="J647" s="276">
        <f t="shared" si="311"/>
        <v>0</v>
      </c>
    </row>
    <row r="648" spans="1:10" s="379" customFormat="1" ht="26.4">
      <c r="A648" s="273" t="s">
        <v>1163</v>
      </c>
      <c r="B648" s="273" t="s">
        <v>1016</v>
      </c>
      <c r="C648" s="274" t="s">
        <v>30</v>
      </c>
      <c r="D648" s="275">
        <v>2</v>
      </c>
      <c r="E648" s="276"/>
      <c r="F648" s="276"/>
      <c r="G648" s="276">
        <f t="shared" si="308"/>
        <v>0</v>
      </c>
      <c r="H648" s="276">
        <f t="shared" si="309"/>
        <v>0</v>
      </c>
      <c r="I648" s="276">
        <f t="shared" si="310"/>
        <v>0</v>
      </c>
      <c r="J648" s="276">
        <f t="shared" si="311"/>
        <v>0</v>
      </c>
    </row>
    <row r="649" spans="1:10" s="379" customFormat="1" ht="13.8">
      <c r="A649" s="380" t="s">
        <v>1164</v>
      </c>
      <c r="B649" s="380" t="s">
        <v>323</v>
      </c>
      <c r="C649" s="380"/>
      <c r="D649" s="381"/>
      <c r="E649" s="380"/>
      <c r="F649" s="380"/>
      <c r="G649" s="380"/>
      <c r="H649" s="380"/>
      <c r="I649" s="380"/>
      <c r="J649" s="382">
        <f>SUBTOTAL(9,J650:J655)</f>
        <v>0</v>
      </c>
    </row>
    <row r="650" spans="1:10" s="379" customFormat="1" ht="26.4">
      <c r="A650" s="273" t="s">
        <v>1165</v>
      </c>
      <c r="B650" s="273" t="s">
        <v>324</v>
      </c>
      <c r="C650" s="274" t="s">
        <v>30</v>
      </c>
      <c r="D650" s="275">
        <v>1</v>
      </c>
      <c r="E650" s="276"/>
      <c r="F650" s="276"/>
      <c r="G650" s="276">
        <f t="shared" ref="G650:G655" si="312">TRUNC(SUM(E650:F650),2)</f>
        <v>0</v>
      </c>
      <c r="H650" s="276">
        <f t="shared" ref="H650:H655" si="313">TRUNC(D650*E650,2)</f>
        <v>0</v>
      </c>
      <c r="I650" s="276">
        <f t="shared" ref="I650:I655" si="314">TRUNC(D650*F650,2)</f>
        <v>0</v>
      </c>
      <c r="J650" s="276">
        <f t="shared" ref="J650:J655" si="315">TRUNC(SUM(H650:I650),2)</f>
        <v>0</v>
      </c>
    </row>
    <row r="651" spans="1:10" s="379" customFormat="1" ht="26.4">
      <c r="A651" s="273" t="s">
        <v>1166</v>
      </c>
      <c r="B651" s="273" t="s">
        <v>534</v>
      </c>
      <c r="C651" s="274" t="s">
        <v>30</v>
      </c>
      <c r="D651" s="275">
        <v>1</v>
      </c>
      <c r="E651" s="276"/>
      <c r="F651" s="276"/>
      <c r="G651" s="276">
        <f t="shared" si="312"/>
        <v>0</v>
      </c>
      <c r="H651" s="276">
        <f t="shared" si="313"/>
        <v>0</v>
      </c>
      <c r="I651" s="276">
        <f t="shared" si="314"/>
        <v>0</v>
      </c>
      <c r="J651" s="276">
        <f t="shared" si="315"/>
        <v>0</v>
      </c>
    </row>
    <row r="652" spans="1:10" s="379" customFormat="1" ht="26.4">
      <c r="A652" s="273" t="s">
        <v>1167</v>
      </c>
      <c r="B652" s="273" t="s">
        <v>325</v>
      </c>
      <c r="C652" s="274" t="s">
        <v>30</v>
      </c>
      <c r="D652" s="275">
        <v>2</v>
      </c>
      <c r="E652" s="276"/>
      <c r="F652" s="276"/>
      <c r="G652" s="276">
        <f t="shared" si="312"/>
        <v>0</v>
      </c>
      <c r="H652" s="276">
        <f t="shared" si="313"/>
        <v>0</v>
      </c>
      <c r="I652" s="276">
        <f t="shared" si="314"/>
        <v>0</v>
      </c>
      <c r="J652" s="276">
        <f t="shared" si="315"/>
        <v>0</v>
      </c>
    </row>
    <row r="653" spans="1:10" s="379" customFormat="1" ht="26.4">
      <c r="A653" s="273" t="s">
        <v>1168</v>
      </c>
      <c r="B653" s="273" t="s">
        <v>1017</v>
      </c>
      <c r="C653" s="274" t="s">
        <v>30</v>
      </c>
      <c r="D653" s="275">
        <v>1</v>
      </c>
      <c r="E653" s="276"/>
      <c r="F653" s="276"/>
      <c r="G653" s="276">
        <f t="shared" si="312"/>
        <v>0</v>
      </c>
      <c r="H653" s="276">
        <f t="shared" si="313"/>
        <v>0</v>
      </c>
      <c r="I653" s="276">
        <f t="shared" si="314"/>
        <v>0</v>
      </c>
      <c r="J653" s="276">
        <f t="shared" si="315"/>
        <v>0</v>
      </c>
    </row>
    <row r="654" spans="1:10" s="379" customFormat="1" ht="26.4">
      <c r="A654" s="273" t="s">
        <v>1169</v>
      </c>
      <c r="B654" s="273" t="s">
        <v>330</v>
      </c>
      <c r="C654" s="274" t="s">
        <v>30</v>
      </c>
      <c r="D654" s="275">
        <v>1</v>
      </c>
      <c r="E654" s="276"/>
      <c r="F654" s="276"/>
      <c r="G654" s="276">
        <f t="shared" si="312"/>
        <v>0</v>
      </c>
      <c r="H654" s="276">
        <f t="shared" si="313"/>
        <v>0</v>
      </c>
      <c r="I654" s="276">
        <f t="shared" si="314"/>
        <v>0</v>
      </c>
      <c r="J654" s="276">
        <f t="shared" si="315"/>
        <v>0</v>
      </c>
    </row>
    <row r="655" spans="1:10" s="379" customFormat="1" ht="39.6">
      <c r="A655" s="273" t="s">
        <v>1170</v>
      </c>
      <c r="B655" s="273" t="s">
        <v>1018</v>
      </c>
      <c r="C655" s="274" t="s">
        <v>30</v>
      </c>
      <c r="D655" s="275">
        <v>1</v>
      </c>
      <c r="E655" s="276"/>
      <c r="F655" s="276"/>
      <c r="G655" s="276">
        <f t="shared" si="312"/>
        <v>0</v>
      </c>
      <c r="H655" s="276">
        <f t="shared" si="313"/>
        <v>0</v>
      </c>
      <c r="I655" s="276">
        <f t="shared" si="314"/>
        <v>0</v>
      </c>
      <c r="J655" s="276">
        <f t="shared" si="315"/>
        <v>0</v>
      </c>
    </row>
    <row r="656" spans="1:10" s="379" customFormat="1" ht="13.8">
      <c r="A656" s="380" t="s">
        <v>1171</v>
      </c>
      <c r="B656" s="380" t="s">
        <v>333</v>
      </c>
      <c r="C656" s="380"/>
      <c r="D656" s="381"/>
      <c r="E656" s="380"/>
      <c r="F656" s="380"/>
      <c r="G656" s="380"/>
      <c r="H656" s="380"/>
      <c r="I656" s="380"/>
      <c r="J656" s="382">
        <f>SUBTOTAL(9,J657:J659)</f>
        <v>0</v>
      </c>
    </row>
    <row r="657" spans="1:10" s="379" customFormat="1" ht="39.6">
      <c r="A657" s="273" t="s">
        <v>1172</v>
      </c>
      <c r="B657" s="273" t="s">
        <v>1019</v>
      </c>
      <c r="C657" s="274" t="s">
        <v>30</v>
      </c>
      <c r="D657" s="275">
        <v>13</v>
      </c>
      <c r="E657" s="276"/>
      <c r="F657" s="276"/>
      <c r="G657" s="276">
        <f t="shared" ref="G657:G659" si="316">TRUNC(SUM(E657:F657),2)</f>
        <v>0</v>
      </c>
      <c r="H657" s="276">
        <f t="shared" ref="H657:H659" si="317">TRUNC(D657*E657,2)</f>
        <v>0</v>
      </c>
      <c r="I657" s="276">
        <f t="shared" ref="I657:I659" si="318">TRUNC(D657*F657,2)</f>
        <v>0</v>
      </c>
      <c r="J657" s="276">
        <f t="shared" ref="J657:J659" si="319">TRUNC(SUM(H657:I657),2)</f>
        <v>0</v>
      </c>
    </row>
    <row r="658" spans="1:10" s="379" customFormat="1" ht="26.4">
      <c r="A658" s="273" t="s">
        <v>1173</v>
      </c>
      <c r="B658" s="273" t="s">
        <v>1020</v>
      </c>
      <c r="C658" s="274" t="s">
        <v>30</v>
      </c>
      <c r="D658" s="275">
        <v>11</v>
      </c>
      <c r="E658" s="276"/>
      <c r="F658" s="276"/>
      <c r="G658" s="276">
        <f t="shared" si="316"/>
        <v>0</v>
      </c>
      <c r="H658" s="276">
        <f t="shared" si="317"/>
        <v>0</v>
      </c>
      <c r="I658" s="276">
        <f t="shared" si="318"/>
        <v>0</v>
      </c>
      <c r="J658" s="276">
        <f t="shared" si="319"/>
        <v>0</v>
      </c>
    </row>
    <row r="659" spans="1:10" s="379" customFormat="1" ht="26.4">
      <c r="A659" s="273" t="s">
        <v>1174</v>
      </c>
      <c r="B659" s="273" t="s">
        <v>1021</v>
      </c>
      <c r="C659" s="274" t="s">
        <v>30</v>
      </c>
      <c r="D659" s="275">
        <v>2</v>
      </c>
      <c r="E659" s="276"/>
      <c r="F659" s="276"/>
      <c r="G659" s="276">
        <f t="shared" si="316"/>
        <v>0</v>
      </c>
      <c r="H659" s="276">
        <f t="shared" si="317"/>
        <v>0</v>
      </c>
      <c r="I659" s="276">
        <f t="shared" si="318"/>
        <v>0</v>
      </c>
      <c r="J659" s="276">
        <f t="shared" si="319"/>
        <v>0</v>
      </c>
    </row>
    <row r="660" spans="1:10" s="379" customFormat="1" ht="13.8">
      <c r="A660" s="273"/>
      <c r="B660" s="277" t="s">
        <v>488</v>
      </c>
      <c r="C660" s="278" t="s">
        <v>489</v>
      </c>
      <c r="D660" s="279"/>
      <c r="E660" s="280"/>
      <c r="F660" s="280"/>
      <c r="G660" s="280"/>
      <c r="H660" s="281">
        <f>SUBTOTAL(9,H622:H659)</f>
        <v>0</v>
      </c>
      <c r="I660" s="281">
        <f>SUBTOTAL(9,I622:I659)</f>
        <v>0</v>
      </c>
      <c r="J660" s="276"/>
    </row>
    <row r="661" spans="1:10" s="379" customFormat="1" ht="13.8">
      <c r="A661" s="286"/>
      <c r="B661" s="282" t="s">
        <v>489</v>
      </c>
      <c r="C661" s="283" t="s">
        <v>489</v>
      </c>
      <c r="D661" s="284"/>
      <c r="E661" s="285"/>
      <c r="F661" s="285"/>
      <c r="G661" s="285"/>
      <c r="H661" s="286"/>
      <c r="I661" s="286">
        <f>SUM(H660:I660)</f>
        <v>0</v>
      </c>
      <c r="J661" s="286"/>
    </row>
    <row r="662" spans="1:10" s="379" customFormat="1" ht="13.8">
      <c r="A662" s="376" t="s">
        <v>1175</v>
      </c>
      <c r="B662" s="376" t="s">
        <v>342</v>
      </c>
      <c r="C662" s="376"/>
      <c r="D662" s="377"/>
      <c r="E662" s="376"/>
      <c r="F662" s="376"/>
      <c r="G662" s="376"/>
      <c r="H662" s="376"/>
      <c r="I662" s="376"/>
      <c r="J662" s="378">
        <f>SUBTOTAL(9,J663:J671)</f>
        <v>0</v>
      </c>
    </row>
    <row r="663" spans="1:10" s="379" customFormat="1" ht="13.8">
      <c r="A663" s="380" t="s">
        <v>1176</v>
      </c>
      <c r="B663" s="380" t="s">
        <v>296</v>
      </c>
      <c r="C663" s="380"/>
      <c r="D663" s="381"/>
      <c r="E663" s="380"/>
      <c r="F663" s="380"/>
      <c r="G663" s="380"/>
      <c r="H663" s="380"/>
      <c r="I663" s="380"/>
      <c r="J663" s="382">
        <f>SUBTOTAL(9,J664:J667)</f>
        <v>0</v>
      </c>
    </row>
    <row r="664" spans="1:10" s="379" customFormat="1" ht="39.6">
      <c r="A664" s="273" t="s">
        <v>1177</v>
      </c>
      <c r="B664" s="273" t="s">
        <v>343</v>
      </c>
      <c r="C664" s="274" t="s">
        <v>100</v>
      </c>
      <c r="D664" s="275">
        <v>155</v>
      </c>
      <c r="E664" s="276"/>
      <c r="F664" s="276"/>
      <c r="G664" s="276">
        <f t="shared" ref="G664:G667" si="320">TRUNC(SUM(E664:F664),2)</f>
        <v>0</v>
      </c>
      <c r="H664" s="276">
        <f t="shared" ref="H664:H667" si="321">TRUNC(D664*E664,2)</f>
        <v>0</v>
      </c>
      <c r="I664" s="276">
        <f t="shared" ref="I664:I667" si="322">TRUNC(D664*F664,2)</f>
        <v>0</v>
      </c>
      <c r="J664" s="276">
        <f t="shared" ref="J664:J667" si="323">TRUNC(SUM(H664:I664),2)</f>
        <v>0</v>
      </c>
    </row>
    <row r="665" spans="1:10" s="379" customFormat="1" ht="26.4">
      <c r="A665" s="273" t="s">
        <v>1178</v>
      </c>
      <c r="B665" s="273" t="s">
        <v>299</v>
      </c>
      <c r="C665" s="274" t="s">
        <v>30</v>
      </c>
      <c r="D665" s="275">
        <v>1</v>
      </c>
      <c r="E665" s="276"/>
      <c r="F665" s="276"/>
      <c r="G665" s="276">
        <f t="shared" si="320"/>
        <v>0</v>
      </c>
      <c r="H665" s="276">
        <f t="shared" si="321"/>
        <v>0</v>
      </c>
      <c r="I665" s="276">
        <f t="shared" si="322"/>
        <v>0</v>
      </c>
      <c r="J665" s="276">
        <f t="shared" si="323"/>
        <v>0</v>
      </c>
    </row>
    <row r="666" spans="1:10" s="379" customFormat="1" ht="26.4">
      <c r="A666" s="273" t="s">
        <v>1179</v>
      </c>
      <c r="B666" s="273" t="s">
        <v>302</v>
      </c>
      <c r="C666" s="274" t="s">
        <v>100</v>
      </c>
      <c r="D666" s="275">
        <v>1.5</v>
      </c>
      <c r="E666" s="276"/>
      <c r="F666" s="276"/>
      <c r="G666" s="276">
        <f t="shared" si="320"/>
        <v>0</v>
      </c>
      <c r="H666" s="276">
        <f t="shared" si="321"/>
        <v>0</v>
      </c>
      <c r="I666" s="276">
        <f t="shared" si="322"/>
        <v>0</v>
      </c>
      <c r="J666" s="276">
        <f t="shared" si="323"/>
        <v>0</v>
      </c>
    </row>
    <row r="667" spans="1:10" s="379" customFormat="1" ht="26.4">
      <c r="A667" s="273" t="s">
        <v>1180</v>
      </c>
      <c r="B667" s="273" t="s">
        <v>303</v>
      </c>
      <c r="C667" s="274" t="s">
        <v>100</v>
      </c>
      <c r="D667" s="275">
        <v>1.5</v>
      </c>
      <c r="E667" s="276"/>
      <c r="F667" s="276"/>
      <c r="G667" s="276">
        <f t="shared" si="320"/>
        <v>0</v>
      </c>
      <c r="H667" s="276">
        <f t="shared" si="321"/>
        <v>0</v>
      </c>
      <c r="I667" s="276">
        <f t="shared" si="322"/>
        <v>0</v>
      </c>
      <c r="J667" s="276">
        <f t="shared" si="323"/>
        <v>0</v>
      </c>
    </row>
    <row r="668" spans="1:10" s="379" customFormat="1" ht="13.8">
      <c r="A668" s="380" t="s">
        <v>1181</v>
      </c>
      <c r="B668" s="380" t="s">
        <v>344</v>
      </c>
      <c r="C668" s="380"/>
      <c r="D668" s="381"/>
      <c r="E668" s="380"/>
      <c r="F668" s="380"/>
      <c r="G668" s="380"/>
      <c r="H668" s="380"/>
      <c r="I668" s="380"/>
      <c r="J668" s="382">
        <f>SUBTOTAL(9,J669:J671)</f>
        <v>0</v>
      </c>
    </row>
    <row r="669" spans="1:10" s="379" customFormat="1" ht="26.4">
      <c r="A669" s="273" t="s">
        <v>1182</v>
      </c>
      <c r="B669" s="273" t="s">
        <v>345</v>
      </c>
      <c r="C669" s="274" t="s">
        <v>167</v>
      </c>
      <c r="D669" s="275">
        <v>1</v>
      </c>
      <c r="E669" s="276"/>
      <c r="F669" s="276"/>
      <c r="G669" s="276">
        <f t="shared" ref="G669:G671" si="324">TRUNC(SUM(E669:F669),2)</f>
        <v>0</v>
      </c>
      <c r="H669" s="276">
        <f t="shared" ref="H669:H671" si="325">TRUNC(D669*E669,2)</f>
        <v>0</v>
      </c>
      <c r="I669" s="276">
        <f t="shared" ref="I669:I671" si="326">TRUNC(D669*F669,2)</f>
        <v>0</v>
      </c>
      <c r="J669" s="276">
        <f t="shared" ref="J669:J671" si="327">TRUNC(SUM(H669:I669),2)</f>
        <v>0</v>
      </c>
    </row>
    <row r="670" spans="1:10" s="379" customFormat="1" ht="13.8">
      <c r="A670" s="273" t="s">
        <v>1183</v>
      </c>
      <c r="B670" s="273" t="s">
        <v>348</v>
      </c>
      <c r="C670" s="274" t="s">
        <v>100</v>
      </c>
      <c r="D670" s="275">
        <v>130</v>
      </c>
      <c r="E670" s="276"/>
      <c r="F670" s="276"/>
      <c r="G670" s="276">
        <f t="shared" si="324"/>
        <v>0</v>
      </c>
      <c r="H670" s="276">
        <f t="shared" si="325"/>
        <v>0</v>
      </c>
      <c r="I670" s="276">
        <f t="shared" si="326"/>
        <v>0</v>
      </c>
      <c r="J670" s="276">
        <f t="shared" si="327"/>
        <v>0</v>
      </c>
    </row>
    <row r="671" spans="1:10" s="379" customFormat="1" ht="13.8">
      <c r="A671" s="273" t="s">
        <v>1184</v>
      </c>
      <c r="B671" s="273" t="s">
        <v>350</v>
      </c>
      <c r="C671" s="274" t="s">
        <v>30</v>
      </c>
      <c r="D671" s="275">
        <v>1</v>
      </c>
      <c r="E671" s="276"/>
      <c r="F671" s="276"/>
      <c r="G671" s="276">
        <f t="shared" si="324"/>
        <v>0</v>
      </c>
      <c r="H671" s="276">
        <f t="shared" si="325"/>
        <v>0</v>
      </c>
      <c r="I671" s="276">
        <f t="shared" si="326"/>
        <v>0</v>
      </c>
      <c r="J671" s="276">
        <f t="shared" si="327"/>
        <v>0</v>
      </c>
    </row>
    <row r="672" spans="1:10" s="379" customFormat="1" ht="13.8">
      <c r="A672" s="273"/>
      <c r="B672" s="277" t="s">
        <v>488</v>
      </c>
      <c r="C672" s="278" t="s">
        <v>489</v>
      </c>
      <c r="D672" s="279"/>
      <c r="E672" s="280"/>
      <c r="F672" s="280"/>
      <c r="G672" s="280"/>
      <c r="H672" s="281">
        <f>SUBTOTAL(9,H664:H671)</f>
        <v>0</v>
      </c>
      <c r="I672" s="281">
        <f>SUBTOTAL(9,I664:I671)</f>
        <v>0</v>
      </c>
      <c r="J672" s="276"/>
    </row>
    <row r="673" spans="1:10" s="379" customFormat="1" ht="13.8">
      <c r="A673" s="286"/>
      <c r="B673" s="282" t="s">
        <v>489</v>
      </c>
      <c r="C673" s="283" t="s">
        <v>489</v>
      </c>
      <c r="D673" s="284"/>
      <c r="E673" s="285"/>
      <c r="F673" s="285"/>
      <c r="G673" s="285"/>
      <c r="H673" s="286"/>
      <c r="I673" s="286">
        <f>SUM(H672:I672)</f>
        <v>0</v>
      </c>
      <c r="J673" s="286"/>
    </row>
    <row r="674" spans="1:10" s="379" customFormat="1" ht="13.8">
      <c r="A674" s="376" t="s">
        <v>1185</v>
      </c>
      <c r="B674" s="376" t="s">
        <v>352</v>
      </c>
      <c r="C674" s="376"/>
      <c r="D674" s="377"/>
      <c r="E674" s="376"/>
      <c r="F674" s="376"/>
      <c r="G674" s="376"/>
      <c r="H674" s="376"/>
      <c r="I674" s="376"/>
      <c r="J674" s="378">
        <f>SUBTOTAL(9,J675:J677)</f>
        <v>0</v>
      </c>
    </row>
    <row r="675" spans="1:10" s="379" customFormat="1" ht="13.8">
      <c r="A675" s="380" t="s">
        <v>1186</v>
      </c>
      <c r="B675" s="380" t="s">
        <v>353</v>
      </c>
      <c r="C675" s="380"/>
      <c r="D675" s="381"/>
      <c r="E675" s="380"/>
      <c r="F675" s="380"/>
      <c r="G675" s="380"/>
      <c r="H675" s="380"/>
      <c r="I675" s="380"/>
      <c r="J675" s="382">
        <f>SUBTOTAL(9,J676:J677)</f>
        <v>0</v>
      </c>
    </row>
    <row r="676" spans="1:10" s="379" customFormat="1" ht="26.4">
      <c r="A676" s="273" t="s">
        <v>1187</v>
      </c>
      <c r="B676" s="273" t="s">
        <v>354</v>
      </c>
      <c r="C676" s="274" t="s">
        <v>30</v>
      </c>
      <c r="D676" s="275">
        <v>1</v>
      </c>
      <c r="E676" s="276"/>
      <c r="F676" s="276"/>
      <c r="G676" s="276">
        <f t="shared" ref="G676:G677" si="328">TRUNC(SUM(E676:F676),2)</f>
        <v>0</v>
      </c>
      <c r="H676" s="276">
        <f t="shared" ref="H676:H677" si="329">TRUNC(D676*E676,2)</f>
        <v>0</v>
      </c>
      <c r="I676" s="276">
        <f t="shared" ref="I676:I677" si="330">TRUNC(D676*F676,2)</f>
        <v>0</v>
      </c>
      <c r="J676" s="276">
        <f t="shared" ref="J676:J677" si="331">TRUNC(SUM(H676:I676),2)</f>
        <v>0</v>
      </c>
    </row>
    <row r="677" spans="1:10" s="379" customFormat="1" ht="52.8">
      <c r="A677" s="273" t="s">
        <v>1188</v>
      </c>
      <c r="B677" s="273" t="s">
        <v>355</v>
      </c>
      <c r="C677" s="274" t="s">
        <v>30</v>
      </c>
      <c r="D677" s="275">
        <v>1</v>
      </c>
      <c r="E677" s="276"/>
      <c r="F677" s="276"/>
      <c r="G677" s="276">
        <f t="shared" si="328"/>
        <v>0</v>
      </c>
      <c r="H677" s="276">
        <f t="shared" si="329"/>
        <v>0</v>
      </c>
      <c r="I677" s="276">
        <f t="shared" si="330"/>
        <v>0</v>
      </c>
      <c r="J677" s="276">
        <f t="shared" si="331"/>
        <v>0</v>
      </c>
    </row>
    <row r="678" spans="1:10" s="379" customFormat="1" ht="13.8">
      <c r="A678" s="273"/>
      <c r="B678" s="277" t="s">
        <v>488</v>
      </c>
      <c r="C678" s="278" t="s">
        <v>489</v>
      </c>
      <c r="D678" s="279"/>
      <c r="E678" s="280"/>
      <c r="F678" s="280"/>
      <c r="G678" s="280"/>
      <c r="H678" s="281">
        <f>SUBTOTAL(9,H676:H677)</f>
        <v>0</v>
      </c>
      <c r="I678" s="281">
        <f>SUBTOTAL(9,I676:I677)</f>
        <v>0</v>
      </c>
      <c r="J678" s="276"/>
    </row>
    <row r="679" spans="1:10" s="379" customFormat="1" ht="13.8">
      <c r="A679" s="286"/>
      <c r="B679" s="282" t="s">
        <v>489</v>
      </c>
      <c r="C679" s="283" t="s">
        <v>489</v>
      </c>
      <c r="D679" s="284"/>
      <c r="E679" s="285"/>
      <c r="F679" s="285"/>
      <c r="G679" s="285"/>
      <c r="H679" s="286"/>
      <c r="I679" s="286">
        <f>SUM(H678:I678)</f>
        <v>0</v>
      </c>
      <c r="J679" s="286"/>
    </row>
    <row r="680" spans="1:10" s="379" customFormat="1" ht="13.8">
      <c r="A680" s="376" t="s">
        <v>1189</v>
      </c>
      <c r="B680" s="376" t="s">
        <v>376</v>
      </c>
      <c r="C680" s="376"/>
      <c r="D680" s="377"/>
      <c r="E680" s="376"/>
      <c r="F680" s="376"/>
      <c r="G680" s="376"/>
      <c r="H680" s="376"/>
      <c r="I680" s="376"/>
      <c r="J680" s="378">
        <f>SUBTOTAL(9,J681:J694)</f>
        <v>0</v>
      </c>
    </row>
    <row r="681" spans="1:10" s="379" customFormat="1" ht="13.8">
      <c r="A681" s="380" t="s">
        <v>1190</v>
      </c>
      <c r="B681" s="380" t="s">
        <v>377</v>
      </c>
      <c r="C681" s="380"/>
      <c r="D681" s="381"/>
      <c r="E681" s="380"/>
      <c r="F681" s="380"/>
      <c r="G681" s="380"/>
      <c r="H681" s="380"/>
      <c r="I681" s="380"/>
      <c r="J681" s="382">
        <f>SUBTOTAL(9,J682)</f>
        <v>0</v>
      </c>
    </row>
    <row r="682" spans="1:10" s="379" customFormat="1" ht="39.6">
      <c r="A682" s="273" t="s">
        <v>1191</v>
      </c>
      <c r="B682" s="273" t="s">
        <v>1022</v>
      </c>
      <c r="C682" s="274" t="s">
        <v>30</v>
      </c>
      <c r="D682" s="275">
        <v>2</v>
      </c>
      <c r="E682" s="276"/>
      <c r="F682" s="276"/>
      <c r="G682" s="276">
        <f>TRUNC(SUM(E682:F682),2)</f>
        <v>0</v>
      </c>
      <c r="H682" s="276">
        <f>TRUNC(D682*E682,2)</f>
        <v>0</v>
      </c>
      <c r="I682" s="276">
        <f>TRUNC(D682*F682,2)</f>
        <v>0</v>
      </c>
      <c r="J682" s="276">
        <f>TRUNC(SUM(H682:I682),2)</f>
        <v>0</v>
      </c>
    </row>
    <row r="683" spans="1:10" s="379" customFormat="1" ht="13.8">
      <c r="A683" s="380" t="s">
        <v>1192</v>
      </c>
      <c r="B683" s="380" t="s">
        <v>379</v>
      </c>
      <c r="C683" s="380"/>
      <c r="D683" s="381"/>
      <c r="E683" s="380"/>
      <c r="F683" s="380"/>
      <c r="G683" s="380"/>
      <c r="H683" s="380"/>
      <c r="I683" s="380"/>
      <c r="J683" s="382">
        <f>SUBTOTAL(9,J684:J686)</f>
        <v>0</v>
      </c>
    </row>
    <row r="684" spans="1:10" s="379" customFormat="1" ht="39.6">
      <c r="A684" s="273" t="s">
        <v>1193</v>
      </c>
      <c r="B684" s="273" t="s">
        <v>1023</v>
      </c>
      <c r="C684" s="274" t="s">
        <v>100</v>
      </c>
      <c r="D684" s="275">
        <v>30</v>
      </c>
      <c r="E684" s="276"/>
      <c r="F684" s="276"/>
      <c r="G684" s="276">
        <f t="shared" ref="G684:G686" si="332">TRUNC(SUM(E684:F684),2)</f>
        <v>0</v>
      </c>
      <c r="H684" s="276">
        <f t="shared" ref="H684:H686" si="333">TRUNC(D684*E684,2)</f>
        <v>0</v>
      </c>
      <c r="I684" s="276">
        <f t="shared" ref="I684:I686" si="334">TRUNC(D684*F684,2)</f>
        <v>0</v>
      </c>
      <c r="J684" s="276">
        <f t="shared" ref="J684:J686" si="335">TRUNC(SUM(H684:I684),2)</f>
        <v>0</v>
      </c>
    </row>
    <row r="685" spans="1:10" s="379" customFormat="1" ht="39.6">
      <c r="A685" s="273" t="s">
        <v>1194</v>
      </c>
      <c r="B685" s="273" t="s">
        <v>1024</v>
      </c>
      <c r="C685" s="274" t="s">
        <v>100</v>
      </c>
      <c r="D685" s="275">
        <v>30</v>
      </c>
      <c r="E685" s="276"/>
      <c r="F685" s="276"/>
      <c r="G685" s="276">
        <f t="shared" si="332"/>
        <v>0</v>
      </c>
      <c r="H685" s="276">
        <f t="shared" si="333"/>
        <v>0</v>
      </c>
      <c r="I685" s="276">
        <f t="shared" si="334"/>
        <v>0</v>
      </c>
      <c r="J685" s="276">
        <f t="shared" si="335"/>
        <v>0</v>
      </c>
    </row>
    <row r="686" spans="1:10" s="379" customFormat="1" ht="13.8">
      <c r="A686" s="273" t="s">
        <v>1195</v>
      </c>
      <c r="B686" s="273" t="s">
        <v>382</v>
      </c>
      <c r="C686" s="274" t="s">
        <v>167</v>
      </c>
      <c r="D686" s="275">
        <v>22</v>
      </c>
      <c r="E686" s="276"/>
      <c r="F686" s="276"/>
      <c r="G686" s="276">
        <f t="shared" si="332"/>
        <v>0</v>
      </c>
      <c r="H686" s="276">
        <f t="shared" si="333"/>
        <v>0</v>
      </c>
      <c r="I686" s="276">
        <f t="shared" si="334"/>
        <v>0</v>
      </c>
      <c r="J686" s="276">
        <f t="shared" si="335"/>
        <v>0</v>
      </c>
    </row>
    <row r="687" spans="1:10" s="379" customFormat="1" ht="13.8">
      <c r="A687" s="380" t="s">
        <v>1196</v>
      </c>
      <c r="B687" s="380" t="s">
        <v>344</v>
      </c>
      <c r="C687" s="380"/>
      <c r="D687" s="381"/>
      <c r="E687" s="380"/>
      <c r="F687" s="380"/>
      <c r="G687" s="380"/>
      <c r="H687" s="380"/>
      <c r="I687" s="380"/>
      <c r="J687" s="382">
        <f>SUBTOTAL(9,J688:J694)</f>
        <v>0</v>
      </c>
    </row>
    <row r="688" spans="1:10" s="379" customFormat="1" ht="13.8">
      <c r="A688" s="273" t="s">
        <v>1197</v>
      </c>
      <c r="B688" s="273" t="s">
        <v>383</v>
      </c>
      <c r="C688" s="274" t="s">
        <v>100</v>
      </c>
      <c r="D688" s="275">
        <v>34</v>
      </c>
      <c r="E688" s="276"/>
      <c r="F688" s="276"/>
      <c r="G688" s="276">
        <f t="shared" ref="G688:G694" si="336">TRUNC(SUM(E688:F688),2)</f>
        <v>0</v>
      </c>
      <c r="H688" s="276">
        <f t="shared" ref="H688:H694" si="337">TRUNC(D688*E688,2)</f>
        <v>0</v>
      </c>
      <c r="I688" s="276">
        <f t="shared" ref="I688:I694" si="338">TRUNC(D688*F688,2)</f>
        <v>0</v>
      </c>
      <c r="J688" s="276">
        <f t="shared" ref="J688:J694" si="339">TRUNC(SUM(H688:I688),2)</f>
        <v>0</v>
      </c>
    </row>
    <row r="689" spans="1:10" s="379" customFormat="1" ht="39.6">
      <c r="A689" s="273" t="s">
        <v>1198</v>
      </c>
      <c r="B689" s="273" t="s">
        <v>384</v>
      </c>
      <c r="C689" s="274" t="s">
        <v>100</v>
      </c>
      <c r="D689" s="275">
        <v>34</v>
      </c>
      <c r="E689" s="276"/>
      <c r="F689" s="276"/>
      <c r="G689" s="276">
        <f t="shared" si="336"/>
        <v>0</v>
      </c>
      <c r="H689" s="276">
        <f t="shared" si="337"/>
        <v>0</v>
      </c>
      <c r="I689" s="276">
        <f t="shared" si="338"/>
        <v>0</v>
      </c>
      <c r="J689" s="276">
        <f t="shared" si="339"/>
        <v>0</v>
      </c>
    </row>
    <row r="690" spans="1:10" s="379" customFormat="1" ht="26.4">
      <c r="A690" s="273" t="s">
        <v>1199</v>
      </c>
      <c r="B690" s="273" t="s">
        <v>385</v>
      </c>
      <c r="C690" s="274" t="s">
        <v>30</v>
      </c>
      <c r="D690" s="275">
        <v>2</v>
      </c>
      <c r="E690" s="276"/>
      <c r="F690" s="276"/>
      <c r="G690" s="276">
        <f t="shared" si="336"/>
        <v>0</v>
      </c>
      <c r="H690" s="276">
        <f t="shared" si="337"/>
        <v>0</v>
      </c>
      <c r="I690" s="276">
        <f t="shared" si="338"/>
        <v>0</v>
      </c>
      <c r="J690" s="276">
        <f t="shared" si="339"/>
        <v>0</v>
      </c>
    </row>
    <row r="691" spans="1:10" s="379" customFormat="1" ht="26.4">
      <c r="A691" s="273" t="s">
        <v>1200</v>
      </c>
      <c r="B691" s="273" t="s">
        <v>302</v>
      </c>
      <c r="C691" s="274" t="s">
        <v>100</v>
      </c>
      <c r="D691" s="275">
        <v>3</v>
      </c>
      <c r="E691" s="276"/>
      <c r="F691" s="276"/>
      <c r="G691" s="276">
        <f t="shared" si="336"/>
        <v>0</v>
      </c>
      <c r="H691" s="276">
        <f t="shared" si="337"/>
        <v>0</v>
      </c>
      <c r="I691" s="276">
        <f t="shared" si="338"/>
        <v>0</v>
      </c>
      <c r="J691" s="276">
        <f t="shared" si="339"/>
        <v>0</v>
      </c>
    </row>
    <row r="692" spans="1:10" s="379" customFormat="1" ht="26.4">
      <c r="A692" s="273" t="s">
        <v>1201</v>
      </c>
      <c r="B692" s="273" t="s">
        <v>303</v>
      </c>
      <c r="C692" s="274" t="s">
        <v>100</v>
      </c>
      <c r="D692" s="275">
        <v>3</v>
      </c>
      <c r="E692" s="276"/>
      <c r="F692" s="276"/>
      <c r="G692" s="276">
        <f t="shared" si="336"/>
        <v>0</v>
      </c>
      <c r="H692" s="276">
        <f t="shared" si="337"/>
        <v>0</v>
      </c>
      <c r="I692" s="276">
        <f t="shared" si="338"/>
        <v>0</v>
      </c>
      <c r="J692" s="276">
        <f t="shared" si="339"/>
        <v>0</v>
      </c>
    </row>
    <row r="693" spans="1:10" s="379" customFormat="1" ht="26.4">
      <c r="A693" s="273" t="s">
        <v>1202</v>
      </c>
      <c r="B693" s="273" t="s">
        <v>387</v>
      </c>
      <c r="C693" s="274" t="s">
        <v>66</v>
      </c>
      <c r="D693" s="275">
        <v>5</v>
      </c>
      <c r="E693" s="276"/>
      <c r="F693" s="276"/>
      <c r="G693" s="276">
        <f t="shared" si="336"/>
        <v>0</v>
      </c>
      <c r="H693" s="276">
        <f t="shared" si="337"/>
        <v>0</v>
      </c>
      <c r="I693" s="276">
        <f t="shared" si="338"/>
        <v>0</v>
      </c>
      <c r="J693" s="276">
        <f t="shared" si="339"/>
        <v>0</v>
      </c>
    </row>
    <row r="694" spans="1:10" s="379" customFormat="1" ht="39.6">
      <c r="A694" s="273" t="s">
        <v>1203</v>
      </c>
      <c r="B694" s="273" t="s">
        <v>537</v>
      </c>
      <c r="C694" s="274" t="s">
        <v>30</v>
      </c>
      <c r="D694" s="275">
        <v>1</v>
      </c>
      <c r="E694" s="276"/>
      <c r="F694" s="276"/>
      <c r="G694" s="276">
        <f t="shared" si="336"/>
        <v>0</v>
      </c>
      <c r="H694" s="276">
        <f t="shared" si="337"/>
        <v>0</v>
      </c>
      <c r="I694" s="276">
        <f t="shared" si="338"/>
        <v>0</v>
      </c>
      <c r="J694" s="276">
        <f t="shared" si="339"/>
        <v>0</v>
      </c>
    </row>
    <row r="695" spans="1:10" s="379" customFormat="1" ht="13.8">
      <c r="A695" s="273"/>
      <c r="B695" s="277" t="s">
        <v>488</v>
      </c>
      <c r="C695" s="278" t="s">
        <v>489</v>
      </c>
      <c r="D695" s="279"/>
      <c r="E695" s="280"/>
      <c r="F695" s="280"/>
      <c r="G695" s="280"/>
      <c r="H695" s="281">
        <f>SUBTOTAL(9,H682:H694)</f>
        <v>0</v>
      </c>
      <c r="I695" s="281">
        <f>SUBTOTAL(9,I682:I694)</f>
        <v>0</v>
      </c>
      <c r="J695" s="276"/>
    </row>
    <row r="696" spans="1:10" s="379" customFormat="1" ht="13.8">
      <c r="A696" s="286"/>
      <c r="B696" s="282" t="s">
        <v>489</v>
      </c>
      <c r="C696" s="283" t="s">
        <v>489</v>
      </c>
      <c r="D696" s="284"/>
      <c r="E696" s="285"/>
      <c r="F696" s="285"/>
      <c r="G696" s="285"/>
      <c r="H696" s="286"/>
      <c r="I696" s="286">
        <f>SUM(H695:I695)</f>
        <v>0</v>
      </c>
      <c r="J696" s="286"/>
    </row>
    <row r="697" spans="1:10" s="379" customFormat="1" ht="13.8">
      <c r="A697" s="376" t="s">
        <v>1204</v>
      </c>
      <c r="B697" s="376" t="s">
        <v>1025</v>
      </c>
      <c r="C697" s="376"/>
      <c r="D697" s="377"/>
      <c r="E697" s="376"/>
      <c r="F697" s="376"/>
      <c r="G697" s="376"/>
      <c r="H697" s="376"/>
      <c r="I697" s="376"/>
      <c r="J697" s="378">
        <f>SUBTOTAL(9,J698:J703)</f>
        <v>0</v>
      </c>
    </row>
    <row r="698" spans="1:10" s="379" customFormat="1" ht="13.8">
      <c r="A698" s="380" t="s">
        <v>1205</v>
      </c>
      <c r="B698" s="380" t="s">
        <v>389</v>
      </c>
      <c r="C698" s="380"/>
      <c r="D698" s="381"/>
      <c r="E698" s="380"/>
      <c r="F698" s="380"/>
      <c r="G698" s="380"/>
      <c r="H698" s="380"/>
      <c r="I698" s="380"/>
      <c r="J698" s="382">
        <f>SUBTOTAL(9,J699)</f>
        <v>0</v>
      </c>
    </row>
    <row r="699" spans="1:10" s="379" customFormat="1" ht="13.8">
      <c r="A699" s="273" t="s">
        <v>1206</v>
      </c>
      <c r="B699" s="273" t="s">
        <v>1026</v>
      </c>
      <c r="C699" s="274" t="s">
        <v>148</v>
      </c>
      <c r="D699" s="275">
        <v>17.07</v>
      </c>
      <c r="E699" s="276"/>
      <c r="F699" s="276"/>
      <c r="G699" s="276">
        <f>TRUNC(SUM(E699:F699),2)</f>
        <v>0</v>
      </c>
      <c r="H699" s="276">
        <f>TRUNC(D699*E699,2)</f>
        <v>0</v>
      </c>
      <c r="I699" s="276">
        <f>TRUNC(D699*F699,2)</f>
        <v>0</v>
      </c>
      <c r="J699" s="276">
        <f>TRUNC(SUM(H699:I699),2)</f>
        <v>0</v>
      </c>
    </row>
    <row r="700" spans="1:10" s="379" customFormat="1" ht="13.8">
      <c r="A700" s="380" t="s">
        <v>1207</v>
      </c>
      <c r="B700" s="380" t="s">
        <v>393</v>
      </c>
      <c r="C700" s="380"/>
      <c r="D700" s="381"/>
      <c r="E700" s="380"/>
      <c r="F700" s="380"/>
      <c r="G700" s="380"/>
      <c r="H700" s="380"/>
      <c r="I700" s="380"/>
      <c r="J700" s="382">
        <f>SUBTOTAL(9,J701)</f>
        <v>0</v>
      </c>
    </row>
    <row r="701" spans="1:10" s="379" customFormat="1" ht="39.6">
      <c r="A701" s="273" t="s">
        <v>1208</v>
      </c>
      <c r="B701" s="273" t="s">
        <v>394</v>
      </c>
      <c r="C701" s="274" t="s">
        <v>16</v>
      </c>
      <c r="D701" s="275">
        <v>0.57999999999999996</v>
      </c>
      <c r="E701" s="276"/>
      <c r="F701" s="276"/>
      <c r="G701" s="276">
        <f>TRUNC(SUM(E701:F701),2)</f>
        <v>0</v>
      </c>
      <c r="H701" s="276">
        <f>TRUNC(D701*E701,2)</f>
        <v>0</v>
      </c>
      <c r="I701" s="276">
        <f>TRUNC(D701*F701,2)</f>
        <v>0</v>
      </c>
      <c r="J701" s="276">
        <f>TRUNC(SUM(H701:I701),2)</f>
        <v>0</v>
      </c>
    </row>
    <row r="702" spans="1:10" s="379" customFormat="1" ht="13.8">
      <c r="A702" s="380" t="s">
        <v>1209</v>
      </c>
      <c r="B702" s="380" t="s">
        <v>395</v>
      </c>
      <c r="C702" s="380"/>
      <c r="D702" s="381"/>
      <c r="E702" s="380"/>
      <c r="F702" s="380"/>
      <c r="G702" s="380"/>
      <c r="H702" s="380"/>
      <c r="I702" s="380"/>
      <c r="J702" s="382">
        <f>SUBTOTAL(9,J703)</f>
        <v>0</v>
      </c>
    </row>
    <row r="703" spans="1:10" s="379" customFormat="1" ht="52.8">
      <c r="A703" s="273" t="s">
        <v>1210</v>
      </c>
      <c r="B703" s="273" t="s">
        <v>396</v>
      </c>
      <c r="C703" s="274" t="s">
        <v>16</v>
      </c>
      <c r="D703" s="275">
        <v>4.53</v>
      </c>
      <c r="E703" s="276"/>
      <c r="F703" s="276"/>
      <c r="G703" s="276">
        <f>TRUNC(SUM(E703:F703),2)</f>
        <v>0</v>
      </c>
      <c r="H703" s="276">
        <f>TRUNC(D703*E703,2)</f>
        <v>0</v>
      </c>
      <c r="I703" s="276">
        <f>TRUNC(D703*F703,2)</f>
        <v>0</v>
      </c>
      <c r="J703" s="276">
        <f>TRUNC(SUM(H703:I703),2)</f>
        <v>0</v>
      </c>
    </row>
    <row r="704" spans="1:10" s="379" customFormat="1" ht="13.8">
      <c r="A704" s="273"/>
      <c r="B704" s="277" t="s">
        <v>488</v>
      </c>
      <c r="C704" s="278" t="s">
        <v>489</v>
      </c>
      <c r="D704" s="279"/>
      <c r="E704" s="280"/>
      <c r="F704" s="280"/>
      <c r="G704" s="280"/>
      <c r="H704" s="281">
        <f>SUBTOTAL(9,H699:H703)</f>
        <v>0</v>
      </c>
      <c r="I704" s="281">
        <f>SUBTOTAL(9,I699:I703)</f>
        <v>0</v>
      </c>
      <c r="J704" s="276"/>
    </row>
    <row r="705" spans="1:10" s="379" customFormat="1" ht="13.8">
      <c r="A705" s="286"/>
      <c r="B705" s="282" t="s">
        <v>489</v>
      </c>
      <c r="C705" s="283" t="s">
        <v>489</v>
      </c>
      <c r="D705" s="284"/>
      <c r="E705" s="285"/>
      <c r="F705" s="285"/>
      <c r="G705" s="285"/>
      <c r="H705" s="286"/>
      <c r="I705" s="286">
        <f>SUM(H704:I704)</f>
        <v>0</v>
      </c>
      <c r="J705" s="286"/>
    </row>
    <row r="706" spans="1:10" s="379" customFormat="1" ht="13.8">
      <c r="A706" s="390" t="s">
        <v>1211</v>
      </c>
      <c r="B706" s="376" t="s">
        <v>401</v>
      </c>
      <c r="C706" s="376"/>
      <c r="D706" s="377"/>
      <c r="E706" s="376"/>
      <c r="F706" s="376"/>
      <c r="G706" s="376"/>
      <c r="H706" s="376"/>
      <c r="I706" s="376"/>
      <c r="J706" s="378">
        <f>SUBTOTAL(9,J707:J719)</f>
        <v>0</v>
      </c>
    </row>
    <row r="707" spans="1:10" s="379" customFormat="1" ht="13.8">
      <c r="A707" s="380" t="s">
        <v>1212</v>
      </c>
      <c r="B707" s="380" t="s">
        <v>402</v>
      </c>
      <c r="C707" s="380"/>
      <c r="D707" s="381"/>
      <c r="E707" s="380"/>
      <c r="F707" s="380"/>
      <c r="G707" s="380"/>
      <c r="H707" s="380"/>
      <c r="I707" s="380"/>
      <c r="J707" s="382">
        <f>SUBTOTAL(9,J708:J711)</f>
        <v>0</v>
      </c>
    </row>
    <row r="708" spans="1:10" s="379" customFormat="1" ht="13.8">
      <c r="A708" s="273" t="s">
        <v>1213</v>
      </c>
      <c r="B708" s="273" t="s">
        <v>1027</v>
      </c>
      <c r="C708" s="274" t="s">
        <v>30</v>
      </c>
      <c r="D708" s="275">
        <v>32</v>
      </c>
      <c r="E708" s="276"/>
      <c r="F708" s="276"/>
      <c r="G708" s="276">
        <f t="shared" ref="G708:G711" si="340">TRUNC(SUM(E708:F708),2)</f>
        <v>0</v>
      </c>
      <c r="H708" s="276">
        <f t="shared" ref="H708:H711" si="341">TRUNC(D708*E708,2)</f>
        <v>0</v>
      </c>
      <c r="I708" s="276">
        <f t="shared" ref="I708:I711" si="342">TRUNC(D708*F708,2)</f>
        <v>0</v>
      </c>
      <c r="J708" s="276">
        <f t="shared" ref="J708:J711" si="343">TRUNC(SUM(H708:I708),2)</f>
        <v>0</v>
      </c>
    </row>
    <row r="709" spans="1:10" s="379" customFormat="1" ht="26.4">
      <c r="A709" s="273" t="s">
        <v>1214</v>
      </c>
      <c r="B709" s="273" t="s">
        <v>1028</v>
      </c>
      <c r="C709" s="274" t="s">
        <v>30</v>
      </c>
      <c r="D709" s="275">
        <v>30</v>
      </c>
      <c r="E709" s="276"/>
      <c r="F709" s="276"/>
      <c r="G709" s="276">
        <f t="shared" si="340"/>
        <v>0</v>
      </c>
      <c r="H709" s="276">
        <f t="shared" si="341"/>
        <v>0</v>
      </c>
      <c r="I709" s="276">
        <f t="shared" si="342"/>
        <v>0</v>
      </c>
      <c r="J709" s="276">
        <f t="shared" si="343"/>
        <v>0</v>
      </c>
    </row>
    <row r="710" spans="1:10" s="379" customFormat="1" ht="13.8">
      <c r="A710" s="273" t="s">
        <v>1215</v>
      </c>
      <c r="B710" s="273" t="s">
        <v>1029</v>
      </c>
      <c r="C710" s="274" t="s">
        <v>16</v>
      </c>
      <c r="D710" s="275">
        <v>17.64</v>
      </c>
      <c r="E710" s="276"/>
      <c r="F710" s="276"/>
      <c r="G710" s="276">
        <f t="shared" si="340"/>
        <v>0</v>
      </c>
      <c r="H710" s="276">
        <f t="shared" si="341"/>
        <v>0</v>
      </c>
      <c r="I710" s="276">
        <f t="shared" si="342"/>
        <v>0</v>
      </c>
      <c r="J710" s="276">
        <f t="shared" si="343"/>
        <v>0</v>
      </c>
    </row>
    <row r="711" spans="1:10" s="379" customFormat="1" ht="26.4">
      <c r="A711" s="273" t="s">
        <v>1216</v>
      </c>
      <c r="B711" s="273" t="s">
        <v>407</v>
      </c>
      <c r="C711" s="274" t="s">
        <v>16</v>
      </c>
      <c r="D711" s="275">
        <v>206.29</v>
      </c>
      <c r="E711" s="276"/>
      <c r="F711" s="276"/>
      <c r="G711" s="276">
        <f t="shared" si="340"/>
        <v>0</v>
      </c>
      <c r="H711" s="276">
        <f t="shared" si="341"/>
        <v>0</v>
      </c>
      <c r="I711" s="276">
        <f t="shared" si="342"/>
        <v>0</v>
      </c>
      <c r="J711" s="276">
        <f t="shared" si="343"/>
        <v>0</v>
      </c>
    </row>
    <row r="712" spans="1:10" s="379" customFormat="1" ht="13.8">
      <c r="A712" s="380" t="s">
        <v>1217</v>
      </c>
      <c r="B712" s="380" t="s">
        <v>408</v>
      </c>
      <c r="C712" s="380"/>
      <c r="D712" s="381"/>
      <c r="E712" s="380"/>
      <c r="F712" s="380"/>
      <c r="G712" s="380"/>
      <c r="H712" s="380"/>
      <c r="I712" s="380"/>
      <c r="J712" s="382">
        <f>SUBTOTAL(9,J713:J716)</f>
        <v>0</v>
      </c>
    </row>
    <row r="713" spans="1:10" s="379" customFormat="1" ht="13.8">
      <c r="A713" s="273" t="s">
        <v>1218</v>
      </c>
      <c r="B713" s="273" t="s">
        <v>409</v>
      </c>
      <c r="C713" s="274" t="s">
        <v>16</v>
      </c>
      <c r="D713" s="275">
        <v>57.44</v>
      </c>
      <c r="E713" s="276"/>
      <c r="F713" s="276"/>
      <c r="G713" s="276">
        <f t="shared" ref="G713:G716" si="344">TRUNC(SUM(E713:F713),2)</f>
        <v>0</v>
      </c>
      <c r="H713" s="276">
        <f t="shared" ref="H713:H716" si="345">TRUNC(D713*E713,2)</f>
        <v>0</v>
      </c>
      <c r="I713" s="276">
        <f t="shared" ref="I713:I716" si="346">TRUNC(D713*F713,2)</f>
        <v>0</v>
      </c>
      <c r="J713" s="276">
        <f t="shared" ref="J713:J716" si="347">TRUNC(SUM(H713:I713),2)</f>
        <v>0</v>
      </c>
    </row>
    <row r="714" spans="1:10" s="379" customFormat="1" ht="26.4">
      <c r="A714" s="273" t="s">
        <v>1219</v>
      </c>
      <c r="B714" s="273" t="s">
        <v>410</v>
      </c>
      <c r="C714" s="274" t="s">
        <v>16</v>
      </c>
      <c r="D714" s="275">
        <v>89.33</v>
      </c>
      <c r="E714" s="276"/>
      <c r="F714" s="276"/>
      <c r="G714" s="276">
        <f t="shared" si="344"/>
        <v>0</v>
      </c>
      <c r="H714" s="276">
        <f t="shared" si="345"/>
        <v>0</v>
      </c>
      <c r="I714" s="276">
        <f t="shared" si="346"/>
        <v>0</v>
      </c>
      <c r="J714" s="276">
        <f t="shared" si="347"/>
        <v>0</v>
      </c>
    </row>
    <row r="715" spans="1:10" s="379" customFormat="1" ht="39.6">
      <c r="A715" s="273" t="s">
        <v>1220</v>
      </c>
      <c r="B715" s="273" t="s">
        <v>411</v>
      </c>
      <c r="C715" s="274" t="s">
        <v>54</v>
      </c>
      <c r="D715" s="275">
        <v>2</v>
      </c>
      <c r="E715" s="276"/>
      <c r="F715" s="276"/>
      <c r="G715" s="276">
        <f t="shared" si="344"/>
        <v>0</v>
      </c>
      <c r="H715" s="276">
        <f t="shared" si="345"/>
        <v>0</v>
      </c>
      <c r="I715" s="276">
        <f t="shared" si="346"/>
        <v>0</v>
      </c>
      <c r="J715" s="276">
        <f t="shared" si="347"/>
        <v>0</v>
      </c>
    </row>
    <row r="716" spans="1:10" s="379" customFormat="1" ht="26.4">
      <c r="A716" s="273" t="s">
        <v>1221</v>
      </c>
      <c r="B716" s="273" t="s">
        <v>60</v>
      </c>
      <c r="C716" s="274" t="s">
        <v>61</v>
      </c>
      <c r="D716" s="275">
        <v>60</v>
      </c>
      <c r="E716" s="276"/>
      <c r="F716" s="276"/>
      <c r="G716" s="276">
        <f t="shared" si="344"/>
        <v>0</v>
      </c>
      <c r="H716" s="276">
        <f t="shared" si="345"/>
        <v>0</v>
      </c>
      <c r="I716" s="276">
        <f t="shared" si="346"/>
        <v>0</v>
      </c>
      <c r="J716" s="276">
        <f t="shared" si="347"/>
        <v>0</v>
      </c>
    </row>
    <row r="717" spans="1:10" s="379" customFormat="1" ht="13.8">
      <c r="A717" s="380" t="s">
        <v>1222</v>
      </c>
      <c r="B717" s="380" t="s">
        <v>412</v>
      </c>
      <c r="C717" s="380"/>
      <c r="D717" s="381"/>
      <c r="E717" s="380"/>
      <c r="F717" s="380"/>
      <c r="G717" s="380"/>
      <c r="H717" s="380"/>
      <c r="I717" s="380"/>
      <c r="J717" s="382">
        <f>SUBTOTAL(9,J718:J719)</f>
        <v>0</v>
      </c>
    </row>
    <row r="718" spans="1:10" s="379" customFormat="1" ht="26.4">
      <c r="A718" s="273" t="s">
        <v>1223</v>
      </c>
      <c r="B718" s="273" t="s">
        <v>1030</v>
      </c>
      <c r="C718" s="274" t="s">
        <v>16</v>
      </c>
      <c r="D718" s="275">
        <v>11.48</v>
      </c>
      <c r="E718" s="276"/>
      <c r="F718" s="276"/>
      <c r="G718" s="276">
        <f t="shared" ref="G718:G719" si="348">TRUNC(SUM(E718:F718),2)</f>
        <v>0</v>
      </c>
      <c r="H718" s="276">
        <f t="shared" ref="H718:H719" si="349">TRUNC(D718*E718,2)</f>
        <v>0</v>
      </c>
      <c r="I718" s="276">
        <f t="shared" ref="I718:I719" si="350">TRUNC(D718*F718,2)</f>
        <v>0</v>
      </c>
      <c r="J718" s="276">
        <f t="shared" ref="J718:J719" si="351">TRUNC(SUM(H718:I718),2)</f>
        <v>0</v>
      </c>
    </row>
    <row r="719" spans="1:10" s="379" customFormat="1" ht="26.4">
      <c r="A719" s="273" t="s">
        <v>1224</v>
      </c>
      <c r="B719" s="273" t="s">
        <v>1031</v>
      </c>
      <c r="C719" s="274" t="s">
        <v>16</v>
      </c>
      <c r="D719" s="275">
        <v>11.48</v>
      </c>
      <c r="E719" s="276"/>
      <c r="F719" s="276"/>
      <c r="G719" s="276">
        <f t="shared" si="348"/>
        <v>0</v>
      </c>
      <c r="H719" s="276">
        <f t="shared" si="349"/>
        <v>0</v>
      </c>
      <c r="I719" s="276">
        <f t="shared" si="350"/>
        <v>0</v>
      </c>
      <c r="J719" s="276">
        <f t="shared" si="351"/>
        <v>0</v>
      </c>
    </row>
    <row r="720" spans="1:10" s="379" customFormat="1" ht="13.8">
      <c r="A720" s="273"/>
      <c r="B720" s="277" t="s">
        <v>488</v>
      </c>
      <c r="C720" s="278" t="s">
        <v>489</v>
      </c>
      <c r="D720" s="279"/>
      <c r="E720" s="280"/>
      <c r="F720" s="280"/>
      <c r="G720" s="280"/>
      <c r="H720" s="281">
        <f>SUBTOTAL(9,H708:H719)</f>
        <v>0</v>
      </c>
      <c r="I720" s="281">
        <f>SUBTOTAL(9,I708:I719)</f>
        <v>0</v>
      </c>
      <c r="J720" s="276"/>
    </row>
    <row r="721" spans="1:12" s="379" customFormat="1" ht="13.8">
      <c r="A721" s="391"/>
      <c r="B721" s="392" t="s">
        <v>489</v>
      </c>
      <c r="C721" s="393" t="s">
        <v>489</v>
      </c>
      <c r="D721" s="394"/>
      <c r="E721" s="395"/>
      <c r="F721" s="395"/>
      <c r="G721" s="395"/>
      <c r="H721" s="391"/>
      <c r="I721" s="391">
        <f>SUM(H720:I720)</f>
        <v>0</v>
      </c>
      <c r="J721" s="391"/>
    </row>
    <row r="722" spans="1:12">
      <c r="A722" s="273"/>
      <c r="B722" s="273"/>
      <c r="C722" s="274"/>
      <c r="D722" s="275"/>
      <c r="E722" s="276"/>
      <c r="F722" s="276"/>
      <c r="G722" s="276"/>
      <c r="H722" s="276"/>
      <c r="I722" s="276"/>
      <c r="J722" s="276"/>
      <c r="L722" s="296"/>
    </row>
    <row r="723" spans="1:12">
      <c r="A723" s="273"/>
      <c r="B723" s="290" t="s">
        <v>490</v>
      </c>
      <c r="C723" s="291"/>
      <c r="D723" s="291"/>
      <c r="E723" s="291"/>
      <c r="F723" s="291"/>
      <c r="G723" s="291"/>
      <c r="H723" s="292">
        <f>TRUNC(SUM(H492,H473,H468,H456,H432,H406,H388,H335,H245,H224,H200,H178,H165,H152,H136,H116,H106,H99,H36,H24,H501,H543,H547,H551,H563,H576,H581,H588,H602,H618,H660,H672,H678,H695,H704,H720),2)</f>
        <v>0</v>
      </c>
      <c r="I723" s="292"/>
      <c r="J723" s="276"/>
      <c r="L723" s="294"/>
    </row>
    <row r="724" spans="1:12">
      <c r="A724" s="273"/>
      <c r="B724" s="290" t="s">
        <v>491</v>
      </c>
      <c r="C724" s="293"/>
      <c r="D724" s="293"/>
      <c r="E724" s="293"/>
      <c r="F724" s="293"/>
      <c r="G724" s="293"/>
      <c r="I724" s="292">
        <f>TRUNC(SUM(I492,I473,I468,I456,I432,I406,I388,I335,I245,I224,I200,I178,I165,I152,I136,I116,I106,I99,I36,I24,I501,I543,I547,I551,I563,I576,I581,I588,I602,I618,I660,I672,I678,I695,I704,I720),2)</f>
        <v>0</v>
      </c>
      <c r="J724" s="276"/>
      <c r="L724" s="295"/>
    </row>
    <row r="725" spans="1:12">
      <c r="A725" s="273"/>
      <c r="B725" s="273"/>
      <c r="C725" s="274"/>
      <c r="D725" s="275"/>
      <c r="E725" s="276"/>
      <c r="F725" s="276"/>
      <c r="G725" s="276"/>
      <c r="H725" s="276"/>
      <c r="I725" s="276"/>
      <c r="J725" s="276"/>
      <c r="L725" s="296"/>
    </row>
    <row r="726" spans="1:12">
      <c r="A726" s="297"/>
      <c r="B726" s="298" t="s">
        <v>463</v>
      </c>
      <c r="C726" s="299"/>
      <c r="D726" s="299"/>
      <c r="E726" s="299"/>
      <c r="F726" s="299"/>
      <c r="G726" s="297"/>
      <c r="H726" s="300"/>
      <c r="I726" s="301">
        <f>TRUNC(SUM(H723,I724),2)</f>
        <v>0</v>
      </c>
      <c r="J726" s="297"/>
      <c r="L726" s="296"/>
    </row>
    <row r="727" spans="1:12">
      <c r="A727" s="302"/>
      <c r="B727" s="304"/>
      <c r="C727" s="291"/>
      <c r="D727" s="291"/>
      <c r="E727" s="291"/>
      <c r="F727" s="291"/>
      <c r="G727" s="302"/>
      <c r="H727" s="305"/>
      <c r="I727" s="302"/>
      <c r="J727" s="302"/>
    </row>
    <row r="728" spans="1:12">
      <c r="A728" s="303"/>
      <c r="B728" s="303"/>
      <c r="C728" s="303"/>
      <c r="D728" s="303"/>
      <c r="E728" s="303"/>
      <c r="F728" s="303"/>
      <c r="G728" s="303"/>
      <c r="H728" s="303"/>
      <c r="I728" s="303"/>
      <c r="J728" s="303"/>
    </row>
    <row r="729" spans="1:12" ht="13.8">
      <c r="A729" s="306"/>
      <c r="B729" s="290" t="s">
        <v>492</v>
      </c>
      <c r="C729" s="307" t="s">
        <v>489</v>
      </c>
      <c r="D729" s="308"/>
      <c r="E729" s="309"/>
      <c r="F729" s="309"/>
      <c r="G729" s="308"/>
      <c r="H729" s="309"/>
      <c r="I729" s="310"/>
      <c r="J729"/>
    </row>
    <row r="730" spans="1:12" ht="13.8">
      <c r="A730"/>
      <c r="B730" s="290" t="s">
        <v>493</v>
      </c>
      <c r="C730" s="307" t="s">
        <v>489</v>
      </c>
      <c r="D730" s="308"/>
      <c r="E730" s="309"/>
      <c r="F730" s="309"/>
      <c r="G730" s="308"/>
      <c r="H730" s="309"/>
      <c r="I730" s="310"/>
      <c r="J730"/>
    </row>
    <row r="731" spans="1:12" ht="13.8">
      <c r="A731"/>
      <c r="B731" s="311" t="s">
        <v>494</v>
      </c>
      <c r="C731" s="307" t="s">
        <v>489</v>
      </c>
      <c r="D731" s="308"/>
      <c r="E731" s="312"/>
      <c r="F731" s="312"/>
      <c r="G731" s="308"/>
      <c r="H731" s="312"/>
      <c r="I731" s="312"/>
      <c r="J731"/>
    </row>
    <row r="732" spans="1:12" ht="13.8">
      <c r="A732"/>
      <c r="B732" s="311" t="s">
        <v>495</v>
      </c>
      <c r="C732" s="307" t="s">
        <v>489</v>
      </c>
      <c r="D732" s="308"/>
      <c r="E732" s="312"/>
      <c r="F732" s="307" t="s">
        <v>496</v>
      </c>
      <c r="G732" s="308"/>
      <c r="H732" s="312"/>
      <c r="I732" s="312"/>
      <c r="J732"/>
    </row>
    <row r="733" spans="1:12" ht="13.8">
      <c r="A733"/>
      <c r="B733" s="311" t="s">
        <v>497</v>
      </c>
      <c r="C733" s="307" t="s">
        <v>489</v>
      </c>
      <c r="D733" s="308"/>
      <c r="E733" s="312"/>
      <c r="F733" s="309" t="s">
        <v>498</v>
      </c>
      <c r="G733" s="308"/>
      <c r="H733" s="312"/>
      <c r="I733" s="312"/>
      <c r="J733"/>
    </row>
    <row r="734" spans="1:12" ht="13.8">
      <c r="A734"/>
      <c r="B734" s="311" t="s">
        <v>499</v>
      </c>
      <c r="C734" s="307" t="s">
        <v>489</v>
      </c>
      <c r="D734" s="308"/>
      <c r="E734" s="405"/>
      <c r="F734" s="405"/>
      <c r="G734" s="405"/>
      <c r="H734" s="405"/>
      <c r="I734" s="405"/>
      <c r="J734"/>
    </row>
    <row r="735" spans="1:12" ht="13.8">
      <c r="A735"/>
      <c r="B735" s="311" t="s">
        <v>500</v>
      </c>
      <c r="C735" s="307" t="s">
        <v>489</v>
      </c>
      <c r="D735" s="308"/>
      <c r="E735" s="405"/>
      <c r="F735" s="405"/>
      <c r="G735" s="405"/>
      <c r="H735" s="405"/>
      <c r="I735" s="405"/>
      <c r="J735"/>
    </row>
    <row r="736" spans="1:12" ht="13.8">
      <c r="A736"/>
      <c r="B736" s="311" t="s">
        <v>501</v>
      </c>
      <c r="C736" s="307" t="s">
        <v>489</v>
      </c>
      <c r="D736" s="308"/>
      <c r="E736" s="312"/>
      <c r="F736" s="312"/>
      <c r="G736" s="308"/>
      <c r="H736" s="312"/>
      <c r="I736" s="312"/>
      <c r="J736"/>
    </row>
    <row r="737" spans="1:21" ht="13.8">
      <c r="A737"/>
      <c r="B737" s="313" t="s">
        <v>502</v>
      </c>
      <c r="C737" s="307" t="s">
        <v>489</v>
      </c>
      <c r="D737" s="314"/>
      <c r="E737" s="312"/>
      <c r="F737" s="312"/>
      <c r="G737" s="308"/>
      <c r="H737" s="312"/>
      <c r="I737" s="312"/>
      <c r="J737"/>
    </row>
    <row r="738" spans="1:21" ht="13.8">
      <c r="A738"/>
      <c r="B738" s="313" t="s">
        <v>503</v>
      </c>
      <c r="C738" s="307" t="s">
        <v>489</v>
      </c>
      <c r="D738" s="314"/>
      <c r="E738" s="312"/>
      <c r="F738" s="312"/>
      <c r="G738" s="308"/>
      <c r="H738" s="312"/>
      <c r="I738" s="312"/>
      <c r="J738"/>
    </row>
    <row r="739" spans="1:21" ht="13.8">
      <c r="A739"/>
      <c r="B739" s="313" t="s">
        <v>504</v>
      </c>
      <c r="C739" s="307" t="s">
        <v>489</v>
      </c>
      <c r="D739" s="314"/>
      <c r="E739" s="312"/>
      <c r="F739" s="312"/>
      <c r="G739" s="308"/>
      <c r="H739" s="312"/>
      <c r="I739" s="312"/>
      <c r="J739"/>
    </row>
    <row r="740" spans="1:21" ht="13.8">
      <c r="A740"/>
      <c r="B740" s="313" t="s">
        <v>505</v>
      </c>
      <c r="C740" s="307" t="s">
        <v>489</v>
      </c>
      <c r="D740" s="314"/>
      <c r="E740" s="312"/>
      <c r="F740" s="312"/>
      <c r="G740" s="308"/>
      <c r="H740" s="312"/>
      <c r="I740" s="312"/>
      <c r="J740"/>
      <c r="L740" s="406"/>
      <c r="M740" s="406"/>
      <c r="N740" s="406"/>
      <c r="O740" s="406"/>
      <c r="P740" s="406"/>
      <c r="Q740" s="406"/>
      <c r="R740" s="406"/>
      <c r="S740" s="406"/>
      <c r="T740" s="406"/>
      <c r="U740" s="406"/>
    </row>
    <row r="741" spans="1:21" ht="13.8">
      <c r="A741"/>
      <c r="B741" s="311" t="s">
        <v>489</v>
      </c>
      <c r="C741" s="307" t="s">
        <v>489</v>
      </c>
      <c r="D741" s="308"/>
      <c r="E741" s="312"/>
      <c r="F741" s="312"/>
      <c r="G741" s="308"/>
      <c r="H741" s="312"/>
      <c r="I741" s="312"/>
      <c r="J741"/>
    </row>
    <row r="742" spans="1:21" ht="13.8">
      <c r="A742"/>
      <c r="B742" s="290" t="s">
        <v>506</v>
      </c>
      <c r="C742" s="315" t="s">
        <v>489</v>
      </c>
      <c r="D742" s="316">
        <f>TRUNC(((((1+(D734+D731+D732)/100)*((1+D733/100))*((1+D735/100)))/((1-D736/100)))-1)*100,8)</f>
        <v>0</v>
      </c>
      <c r="E742" s="312"/>
      <c r="F742" s="312"/>
      <c r="G742" s="308"/>
      <c r="H742" s="309"/>
      <c r="I742" s="310"/>
      <c r="J742"/>
    </row>
    <row r="743" spans="1:21" ht="13.8">
      <c r="A743"/>
      <c r="B743" s="290" t="s">
        <v>489</v>
      </c>
      <c r="C743" s="307" t="s">
        <v>489</v>
      </c>
      <c r="D743" s="308"/>
      <c r="E743" s="309"/>
      <c r="F743" s="309"/>
      <c r="G743" s="308"/>
      <c r="H743" s="309"/>
      <c r="I743" s="310"/>
      <c r="J743"/>
    </row>
    <row r="744" spans="1:21" ht="13.8">
      <c r="A744"/>
      <c r="B744" s="290" t="s">
        <v>507</v>
      </c>
      <c r="C744" s="307" t="s">
        <v>489</v>
      </c>
      <c r="D744" s="308"/>
      <c r="E744" s="309"/>
      <c r="F744" s="309"/>
      <c r="G744" s="308"/>
      <c r="H744" s="317">
        <f>TRUNC((H723*D742/100),2)</f>
        <v>0</v>
      </c>
      <c r="I744" s="318"/>
      <c r="J744"/>
    </row>
    <row r="745" spans="1:21" ht="13.8">
      <c r="A745"/>
      <c r="B745" s="290" t="s">
        <v>508</v>
      </c>
      <c r="C745" s="307" t="s">
        <v>489</v>
      </c>
      <c r="D745" s="308"/>
      <c r="E745" s="309"/>
      <c r="F745" s="309"/>
      <c r="G745" s="308"/>
      <c r="H745" s="318"/>
      <c r="I745" s="317">
        <f>TRUNC(I724*D742/100,2)</f>
        <v>0</v>
      </c>
      <c r="J745"/>
    </row>
    <row r="746" spans="1:21" ht="13.8">
      <c r="A746"/>
      <c r="B746" s="319" t="s">
        <v>489</v>
      </c>
      <c r="C746" s="307" t="s">
        <v>489</v>
      </c>
      <c r="D746" s="308"/>
      <c r="E746" s="309"/>
      <c r="F746" s="309"/>
      <c r="G746" s="308"/>
      <c r="H746" s="309"/>
      <c r="I746" s="310"/>
      <c r="J746"/>
    </row>
    <row r="747" spans="1:21" ht="13.8">
      <c r="A747" s="320"/>
      <c r="B747" s="298" t="s">
        <v>509</v>
      </c>
      <c r="C747" s="321" t="s">
        <v>489</v>
      </c>
      <c r="D747" s="322"/>
      <c r="E747" s="323"/>
      <c r="F747" s="323"/>
      <c r="G747" s="322"/>
      <c r="H747" s="323"/>
      <c r="I747" s="324">
        <f>TRUNC(SUM(H744,I745),2)</f>
        <v>0</v>
      </c>
      <c r="J747" s="320"/>
    </row>
    <row r="748" spans="1:21" ht="13.8">
      <c r="A748"/>
      <c r="B748"/>
      <c r="C748"/>
      <c r="D748"/>
      <c r="E748"/>
      <c r="F748"/>
      <c r="G748"/>
      <c r="H748"/>
      <c r="I748"/>
      <c r="J748"/>
    </row>
    <row r="749" spans="1:21" ht="13.8">
      <c r="A749"/>
      <c r="B749"/>
      <c r="C749"/>
      <c r="D749"/>
      <c r="E749"/>
      <c r="F749"/>
      <c r="G749"/>
      <c r="H749"/>
      <c r="I749"/>
      <c r="J749"/>
    </row>
    <row r="750" spans="1:21">
      <c r="A750" s="19">
        <v>4</v>
      </c>
      <c r="B750" s="19" t="s">
        <v>975</v>
      </c>
      <c r="C750" s="19"/>
      <c r="D750" s="20"/>
      <c r="E750" s="19"/>
      <c r="F750" s="19"/>
      <c r="G750" s="19"/>
      <c r="H750" s="19"/>
      <c r="I750" s="19"/>
      <c r="J750" s="21">
        <f>SUBTOTAL(9,J751:J755)</f>
        <v>0</v>
      </c>
    </row>
    <row r="751" spans="1:21">
      <c r="A751" s="287" t="s">
        <v>1226</v>
      </c>
      <c r="B751" s="287" t="s">
        <v>417</v>
      </c>
      <c r="C751" s="287"/>
      <c r="D751" s="288"/>
      <c r="E751" s="287"/>
      <c r="F751" s="287"/>
      <c r="G751" s="287"/>
      <c r="H751" s="287"/>
      <c r="I751" s="287"/>
      <c r="J751" s="289">
        <f>SUBTOTAL(9,J752:J753)</f>
        <v>0</v>
      </c>
    </row>
    <row r="752" spans="1:21" ht="39.6">
      <c r="A752" s="25" t="s">
        <v>1227</v>
      </c>
      <c r="B752" s="25" t="s">
        <v>418</v>
      </c>
      <c r="C752" s="26" t="s">
        <v>49</v>
      </c>
      <c r="D752" s="27">
        <v>3</v>
      </c>
      <c r="E752" s="28">
        <v>0</v>
      </c>
      <c r="F752" s="28"/>
      <c r="G752" s="28">
        <f t="shared" ref="G752:G753" si="352">TRUNC(SUM(E752:F752),2)</f>
        <v>0</v>
      </c>
      <c r="H752" s="28">
        <f t="shared" ref="H752:H753" si="353">TRUNC(D752*E752,2)</f>
        <v>0</v>
      </c>
      <c r="I752" s="28">
        <f t="shared" ref="I752:I753" si="354">TRUNC(D752*F752,2)</f>
        <v>0</v>
      </c>
      <c r="J752" s="28">
        <f t="shared" ref="J752:J753" si="355">TRUNC(SUM(H752:I752),2)</f>
        <v>0</v>
      </c>
    </row>
    <row r="753" spans="1:12" ht="39.6">
      <c r="A753" s="25" t="s">
        <v>1228</v>
      </c>
      <c r="B753" s="25" t="s">
        <v>543</v>
      </c>
      <c r="C753" s="26" t="s">
        <v>30</v>
      </c>
      <c r="D753" s="27">
        <v>1</v>
      </c>
      <c r="E753" s="28">
        <v>0</v>
      </c>
      <c r="F753" s="28"/>
      <c r="G753" s="28">
        <f t="shared" si="352"/>
        <v>0</v>
      </c>
      <c r="H753" s="28">
        <f t="shared" si="353"/>
        <v>0</v>
      </c>
      <c r="I753" s="28">
        <f t="shared" si="354"/>
        <v>0</v>
      </c>
      <c r="J753" s="28">
        <f t="shared" si="355"/>
        <v>0</v>
      </c>
    </row>
    <row r="754" spans="1:12">
      <c r="A754" s="287" t="s">
        <v>1229</v>
      </c>
      <c r="B754" s="287" t="s">
        <v>544</v>
      </c>
      <c r="C754" s="287"/>
      <c r="D754" s="288"/>
      <c r="E754" s="287"/>
      <c r="F754" s="287"/>
      <c r="G754" s="287"/>
      <c r="H754" s="287"/>
      <c r="I754" s="287"/>
      <c r="J754" s="289">
        <f>SUBTOTAL(9,J755)</f>
        <v>0</v>
      </c>
    </row>
    <row r="755" spans="1:12" ht="26.4">
      <c r="A755" s="25" t="s">
        <v>1230</v>
      </c>
      <c r="B755" s="25" t="s">
        <v>545</v>
      </c>
      <c r="C755" s="26" t="s">
        <v>335</v>
      </c>
      <c r="D755" s="27">
        <v>1</v>
      </c>
      <c r="E755" s="28">
        <v>0</v>
      </c>
      <c r="F755" s="28"/>
      <c r="G755" s="28">
        <f t="shared" ref="G755" si="356">TRUNC(SUM(E755:F755),2)</f>
        <v>0</v>
      </c>
      <c r="H755" s="28">
        <f t="shared" ref="H755" si="357">TRUNC(D755*E755,2)</f>
        <v>0</v>
      </c>
      <c r="I755" s="28">
        <f t="shared" ref="I755" si="358">TRUNC(D755*F755,2)</f>
        <v>0</v>
      </c>
      <c r="J755" s="28">
        <f t="shared" ref="J755" si="359">TRUNC(SUM(H755:I755),2)</f>
        <v>0</v>
      </c>
    </row>
    <row r="756" spans="1:12" ht="13.8">
      <c r="A756" s="273"/>
      <c r="B756" s="277" t="s">
        <v>488</v>
      </c>
      <c r="C756" s="278" t="s">
        <v>489</v>
      </c>
      <c r="D756" s="279"/>
      <c r="E756" s="280"/>
      <c r="F756" s="280"/>
      <c r="G756" s="280"/>
      <c r="H756" s="281">
        <f>SUBTOTAL(9,H752:H755)</f>
        <v>0</v>
      </c>
      <c r="I756" s="281">
        <f>SUBTOTAL(9,I752:I755)</f>
        <v>0</v>
      </c>
      <c r="J756" s="276"/>
    </row>
    <row r="757" spans="1:12" ht="13.8">
      <c r="A757" s="286"/>
      <c r="B757" s="282" t="s">
        <v>489</v>
      </c>
      <c r="C757" s="283" t="s">
        <v>489</v>
      </c>
      <c r="D757" s="284"/>
      <c r="E757" s="285"/>
      <c r="F757" s="285"/>
      <c r="G757" s="285"/>
      <c r="H757" s="286"/>
      <c r="I757" s="286">
        <f>SUM(H756:I756)</f>
        <v>0</v>
      </c>
      <c r="J757" s="286"/>
    </row>
    <row r="758" spans="1:12" s="379" customFormat="1" ht="13.8">
      <c r="A758" s="376">
        <v>5</v>
      </c>
      <c r="B758" s="376" t="s">
        <v>1233</v>
      </c>
      <c r="C758" s="376"/>
      <c r="D758" s="377"/>
      <c r="E758" s="376"/>
      <c r="F758" s="376"/>
      <c r="G758" s="376"/>
      <c r="H758" s="376"/>
      <c r="I758" s="376"/>
      <c r="J758" s="378">
        <f>SUBTOTAL(9,J759:J760)</f>
        <v>0</v>
      </c>
    </row>
    <row r="759" spans="1:12" s="379" customFormat="1" ht="13.8">
      <c r="A759" s="380" t="s">
        <v>1231</v>
      </c>
      <c r="B759" s="380" t="s">
        <v>417</v>
      </c>
      <c r="C759" s="380"/>
      <c r="D759" s="381"/>
      <c r="E759" s="380"/>
      <c r="F759" s="380"/>
      <c r="G759" s="380"/>
      <c r="H759" s="380"/>
      <c r="I759" s="380"/>
      <c r="J759" s="382">
        <f>SUBTOTAL(9,J760)</f>
        <v>0</v>
      </c>
    </row>
    <row r="760" spans="1:12" s="379" customFormat="1" ht="26.4">
      <c r="A760" s="273" t="s">
        <v>1232</v>
      </c>
      <c r="B760" s="273" t="s">
        <v>419</v>
      </c>
      <c r="C760" s="274" t="s">
        <v>167</v>
      </c>
      <c r="D760" s="275">
        <v>2</v>
      </c>
      <c r="E760" s="276">
        <v>0</v>
      </c>
      <c r="F760" s="276"/>
      <c r="G760" s="276">
        <f>TRUNC(SUM(E760:F760),2)</f>
        <v>0</v>
      </c>
      <c r="H760" s="276">
        <f>TRUNC(D760*E760,2)</f>
        <v>0</v>
      </c>
      <c r="I760" s="276">
        <f>TRUNC(D760*F760,2)</f>
        <v>0</v>
      </c>
      <c r="J760" s="276">
        <f>TRUNC(SUM(H760:I760),2)</f>
        <v>0</v>
      </c>
    </row>
    <row r="761" spans="1:12" s="379" customFormat="1" ht="13.8">
      <c r="A761" s="273"/>
      <c r="B761" s="277" t="s">
        <v>488</v>
      </c>
      <c r="C761" s="278" t="s">
        <v>489</v>
      </c>
      <c r="D761" s="279"/>
      <c r="E761" s="280"/>
      <c r="F761" s="280"/>
      <c r="G761" s="280"/>
      <c r="H761" s="281">
        <f>SUBTOTAL(9,H760)</f>
        <v>0</v>
      </c>
      <c r="I761" s="281">
        <f>SUBTOTAL(9,I760)</f>
        <v>0</v>
      </c>
      <c r="J761" s="276"/>
    </row>
    <row r="762" spans="1:12" s="379" customFormat="1" ht="13.8">
      <c r="A762" s="286"/>
      <c r="B762" s="282" t="s">
        <v>489</v>
      </c>
      <c r="C762" s="283" t="s">
        <v>489</v>
      </c>
      <c r="D762" s="284"/>
      <c r="E762" s="285"/>
      <c r="F762" s="285"/>
      <c r="G762" s="285"/>
      <c r="H762" s="286"/>
      <c r="I762" s="286">
        <f>SUM(H761:I761)</f>
        <v>0</v>
      </c>
      <c r="J762" s="286"/>
    </row>
    <row r="764" spans="1:12" ht="13.8">
      <c r="A764" s="273"/>
      <c r="B764" s="290" t="s">
        <v>490</v>
      </c>
      <c r="C764" s="291"/>
      <c r="D764" s="291"/>
      <c r="E764" s="291"/>
      <c r="F764" s="291"/>
      <c r="G764" s="291"/>
      <c r="H764" s="292">
        <f>TRUNC(SUM(H756,H761),2)</f>
        <v>0</v>
      </c>
      <c r="I764"/>
      <c r="J764" s="276"/>
      <c r="L764" s="294"/>
    </row>
    <row r="765" spans="1:12">
      <c r="A765" s="273"/>
      <c r="B765" s="290" t="s">
        <v>491</v>
      </c>
      <c r="C765" s="293"/>
      <c r="D765" s="293"/>
      <c r="E765" s="293"/>
      <c r="F765" s="293"/>
      <c r="G765" s="293"/>
      <c r="I765" s="292">
        <f>TRUNC(SUM(I756,I761),2)</f>
        <v>0</v>
      </c>
      <c r="J765" s="276"/>
      <c r="L765" s="295"/>
    </row>
    <row r="766" spans="1:12">
      <c r="A766" s="273"/>
      <c r="B766" s="273"/>
      <c r="C766" s="274"/>
      <c r="D766" s="275"/>
      <c r="E766" s="276"/>
      <c r="F766" s="276"/>
      <c r="G766" s="276"/>
      <c r="H766" s="276"/>
      <c r="I766" s="276"/>
      <c r="J766" s="276"/>
      <c r="L766" s="296"/>
    </row>
    <row r="767" spans="1:12">
      <c r="A767" s="297"/>
      <c r="B767" s="298" t="s">
        <v>510</v>
      </c>
      <c r="C767" s="299"/>
      <c r="D767" s="299"/>
      <c r="E767" s="299"/>
      <c r="F767" s="299"/>
      <c r="G767" s="297"/>
      <c r="H767" s="300"/>
      <c r="I767" s="301">
        <f>TRUNC(SUM(H764,I765),2)</f>
        <v>0</v>
      </c>
      <c r="J767" s="297"/>
    </row>
    <row r="768" spans="1:12" ht="13.8">
      <c r="A768"/>
      <c r="B768"/>
      <c r="C768"/>
      <c r="D768"/>
      <c r="E768"/>
      <c r="F768"/>
      <c r="G768"/>
      <c r="H768"/>
      <c r="I768"/>
      <c r="J768"/>
    </row>
    <row r="769" spans="1:21" ht="13.8">
      <c r="A769"/>
      <c r="B769"/>
      <c r="C769"/>
      <c r="D769"/>
      <c r="E769"/>
      <c r="F769"/>
      <c r="G769"/>
      <c r="H769"/>
      <c r="I769"/>
      <c r="J769"/>
    </row>
    <row r="770" spans="1:21" ht="13.8">
      <c r="A770"/>
      <c r="B770" s="290" t="s">
        <v>511</v>
      </c>
      <c r="C770" s="307" t="s">
        <v>489</v>
      </c>
      <c r="D770" s="325"/>
      <c r="E770" s="309"/>
      <c r="F770" s="309"/>
      <c r="G770" s="308"/>
      <c r="H770" s="309"/>
      <c r="I770" s="310"/>
      <c r="J770"/>
    </row>
    <row r="771" spans="1:21" ht="13.8">
      <c r="A771"/>
      <c r="B771" s="290" t="s">
        <v>493</v>
      </c>
      <c r="C771" s="307" t="s">
        <v>489</v>
      </c>
      <c r="D771" s="308"/>
      <c r="E771" s="309"/>
      <c r="F771" s="309"/>
      <c r="G771" s="308"/>
      <c r="H771" s="309"/>
      <c r="I771" s="310"/>
      <c r="J771"/>
    </row>
    <row r="772" spans="1:21" ht="13.8">
      <c r="A772"/>
      <c r="B772" s="311" t="s">
        <v>494</v>
      </c>
      <c r="C772" s="307" t="s">
        <v>489</v>
      </c>
      <c r="D772" s="308"/>
      <c r="E772" s="312"/>
      <c r="F772" s="312"/>
      <c r="G772" s="308"/>
      <c r="H772" s="312"/>
      <c r="I772" s="312"/>
      <c r="J772"/>
    </row>
    <row r="773" spans="1:21" ht="13.8">
      <c r="A773"/>
      <c r="B773" s="311" t="s">
        <v>495</v>
      </c>
      <c r="C773" s="307" t="s">
        <v>489</v>
      </c>
      <c r="D773" s="308"/>
      <c r="E773" s="312"/>
      <c r="F773" s="307" t="s">
        <v>496</v>
      </c>
      <c r="G773" s="308"/>
      <c r="H773" s="312"/>
      <c r="I773" s="312"/>
      <c r="J773"/>
    </row>
    <row r="774" spans="1:21" ht="13.8">
      <c r="A774"/>
      <c r="B774" s="311" t="s">
        <v>497</v>
      </c>
      <c r="C774" s="307" t="s">
        <v>489</v>
      </c>
      <c r="D774" s="308"/>
      <c r="E774" s="312"/>
      <c r="F774" s="309" t="s">
        <v>498</v>
      </c>
      <c r="G774" s="308"/>
      <c r="H774" s="312"/>
      <c r="I774" s="312"/>
      <c r="J774"/>
    </row>
    <row r="775" spans="1:21" ht="13.8">
      <c r="A775"/>
      <c r="B775" s="311" t="s">
        <v>499</v>
      </c>
      <c r="C775" s="307" t="s">
        <v>489</v>
      </c>
      <c r="D775" s="308"/>
      <c r="E775" s="405"/>
      <c r="F775" s="405"/>
      <c r="G775" s="405"/>
      <c r="H775" s="405"/>
      <c r="I775" s="405"/>
      <c r="J775"/>
    </row>
    <row r="776" spans="1:21" ht="13.8">
      <c r="A776"/>
      <c r="B776" s="311" t="s">
        <v>500</v>
      </c>
      <c r="C776" s="307" t="s">
        <v>489</v>
      </c>
      <c r="D776" s="308"/>
      <c r="E776" s="405"/>
      <c r="F776" s="405"/>
      <c r="G776" s="405"/>
      <c r="H776" s="405"/>
      <c r="I776" s="405"/>
      <c r="J776"/>
    </row>
    <row r="777" spans="1:21" ht="13.8">
      <c r="A777"/>
      <c r="B777" s="311" t="s">
        <v>501</v>
      </c>
      <c r="C777" s="307" t="s">
        <v>489</v>
      </c>
      <c r="D777" s="308"/>
      <c r="E777" s="312"/>
      <c r="F777" s="312"/>
      <c r="G777" s="308"/>
      <c r="H777" s="312"/>
      <c r="I777" s="312"/>
      <c r="J777"/>
    </row>
    <row r="778" spans="1:21" ht="13.8">
      <c r="A778"/>
      <c r="B778" s="313" t="s">
        <v>502</v>
      </c>
      <c r="C778" s="307" t="s">
        <v>489</v>
      </c>
      <c r="D778" s="314"/>
      <c r="E778" s="312"/>
      <c r="F778" s="312"/>
      <c r="G778" s="308"/>
      <c r="H778" s="312"/>
      <c r="I778" s="312"/>
      <c r="J778"/>
    </row>
    <row r="779" spans="1:21" ht="13.8">
      <c r="A779"/>
      <c r="B779" s="313" t="s">
        <v>503</v>
      </c>
      <c r="C779" s="307" t="s">
        <v>489</v>
      </c>
      <c r="D779" s="314"/>
      <c r="E779" s="312"/>
      <c r="F779" s="312"/>
      <c r="G779" s="308"/>
      <c r="H779" s="312"/>
      <c r="I779" s="312"/>
      <c r="J779"/>
    </row>
    <row r="780" spans="1:21" ht="13.8">
      <c r="A780"/>
      <c r="B780" s="313" t="s">
        <v>504</v>
      </c>
      <c r="C780" s="307" t="s">
        <v>489</v>
      </c>
      <c r="D780" s="314"/>
      <c r="E780" s="312"/>
      <c r="F780" s="312"/>
      <c r="G780" s="308"/>
      <c r="H780" s="312"/>
      <c r="I780" s="312"/>
      <c r="J780"/>
    </row>
    <row r="781" spans="1:21" ht="13.8">
      <c r="A781"/>
      <c r="B781" s="313" t="s">
        <v>505</v>
      </c>
      <c r="C781" s="307" t="s">
        <v>489</v>
      </c>
      <c r="D781" s="314"/>
      <c r="E781" s="312"/>
      <c r="F781" s="312"/>
      <c r="G781" s="308"/>
      <c r="H781" s="312"/>
      <c r="I781" s="312"/>
      <c r="J781"/>
      <c r="L781" s="406" t="s">
        <v>520</v>
      </c>
      <c r="M781" s="406"/>
      <c r="N781" s="406"/>
      <c r="O781" s="406"/>
      <c r="P781" s="406"/>
      <c r="Q781" s="406"/>
      <c r="R781" s="406"/>
      <c r="S781" s="406"/>
      <c r="T781" s="406"/>
      <c r="U781" s="406"/>
    </row>
    <row r="782" spans="1:21" ht="13.8">
      <c r="A782"/>
      <c r="B782" s="311" t="s">
        <v>489</v>
      </c>
      <c r="C782" s="307" t="s">
        <v>489</v>
      </c>
      <c r="D782" s="308"/>
      <c r="E782" s="312"/>
      <c r="F782" s="312"/>
      <c r="G782" s="308"/>
      <c r="H782" s="312"/>
      <c r="I782" s="312"/>
      <c r="J782"/>
    </row>
    <row r="783" spans="1:21" ht="13.8">
      <c r="A783"/>
      <c r="B783" s="290" t="s">
        <v>506</v>
      </c>
      <c r="C783" s="315" t="s">
        <v>489</v>
      </c>
      <c r="D783" s="316">
        <f>TRUNC(((((1+(D775+D772+D773)/100)*((1+D774/100))*((1+D776/100)))/((1-D777/100)))-1)*100,3)</f>
        <v>0</v>
      </c>
      <c r="E783" s="312"/>
      <c r="F783" s="312"/>
      <c r="G783" s="308"/>
      <c r="H783" s="309"/>
      <c r="I783" s="310"/>
      <c r="J783"/>
    </row>
    <row r="784" spans="1:21" ht="13.8">
      <c r="A784"/>
      <c r="B784" s="319" t="s">
        <v>489</v>
      </c>
      <c r="C784" s="307" t="s">
        <v>489</v>
      </c>
      <c r="D784" s="308"/>
      <c r="E784" s="309"/>
      <c r="F784" s="309"/>
      <c r="G784" s="308"/>
      <c r="H784" s="309"/>
      <c r="I784" s="310"/>
      <c r="J784"/>
    </row>
    <row r="785" spans="1:13" ht="13.8">
      <c r="A785"/>
      <c r="B785" s="290" t="s">
        <v>512</v>
      </c>
      <c r="C785" s="307" t="s">
        <v>489</v>
      </c>
      <c r="D785" s="308"/>
      <c r="E785" s="309"/>
      <c r="F785" s="309"/>
      <c r="G785" s="308"/>
      <c r="H785" s="317">
        <f>TRUNC(H764*D783/100,2)</f>
        <v>0</v>
      </c>
      <c r="I785" s="317"/>
      <c r="J785"/>
    </row>
    <row r="786" spans="1:13" ht="13.8">
      <c r="A786"/>
      <c r="B786" s="290" t="s">
        <v>513</v>
      </c>
      <c r="C786" s="307" t="s">
        <v>489</v>
      </c>
      <c r="D786" s="308"/>
      <c r="E786" s="309"/>
      <c r="F786" s="309"/>
      <c r="G786" s="308"/>
      <c r="H786" s="326"/>
      <c r="I786" s="317">
        <f>TRUNC(I765*D783/100,2)</f>
        <v>0</v>
      </c>
      <c r="J786"/>
    </row>
    <row r="787" spans="1:13" ht="13.8">
      <c r="A787"/>
      <c r="B787"/>
      <c r="C787"/>
      <c r="D787"/>
      <c r="E787"/>
      <c r="F787"/>
      <c r="G787"/>
      <c r="H787"/>
      <c r="I787"/>
      <c r="J787"/>
    </row>
    <row r="788" spans="1:13" ht="13.8">
      <c r="A788" s="320"/>
      <c r="B788" s="298" t="s">
        <v>525</v>
      </c>
      <c r="C788" s="321" t="s">
        <v>489</v>
      </c>
      <c r="D788" s="322"/>
      <c r="E788" s="369"/>
      <c r="F788" s="369"/>
      <c r="G788" s="322"/>
      <c r="H788" s="323"/>
      <c r="I788" s="324">
        <f>TRUNC(SUM(H785,I786),2)</f>
        <v>0</v>
      </c>
      <c r="J788" s="320"/>
    </row>
    <row r="791" spans="1:13">
      <c r="A791" s="331"/>
      <c r="B791" s="327" t="s">
        <v>526</v>
      </c>
      <c r="C791" s="370" t="s">
        <v>489</v>
      </c>
      <c r="D791" s="371"/>
      <c r="E791" s="372"/>
      <c r="F791" s="372"/>
      <c r="G791" s="371"/>
      <c r="H791" s="373"/>
      <c r="I791" s="332"/>
      <c r="J791" s="333"/>
    </row>
    <row r="793" spans="1:13">
      <c r="A793" s="325"/>
      <c r="B793" s="290" t="s">
        <v>514</v>
      </c>
      <c r="C793" s="307" t="s">
        <v>489</v>
      </c>
      <c r="D793" s="308"/>
      <c r="E793" s="309"/>
      <c r="F793" s="309"/>
      <c r="G793" s="308"/>
      <c r="H793" s="317">
        <f>TRUNC(H785+H764+H744+H723,2)</f>
        <v>0</v>
      </c>
      <c r="I793" s="318"/>
      <c r="J793" s="318"/>
    </row>
    <row r="794" spans="1:13">
      <c r="A794" s="325"/>
      <c r="B794" s="290" t="s">
        <v>515</v>
      </c>
      <c r="C794" s="307" t="s">
        <v>489</v>
      </c>
      <c r="D794" s="308"/>
      <c r="E794" s="309"/>
      <c r="F794" s="309"/>
      <c r="G794" s="308"/>
      <c r="H794" s="318"/>
      <c r="I794" s="317">
        <f>TRUNC(I786+I765+I745+I724,2)</f>
        <v>0</v>
      </c>
      <c r="J794" s="318"/>
    </row>
    <row r="795" spans="1:13">
      <c r="A795" s="325"/>
      <c r="B795" s="319" t="s">
        <v>489</v>
      </c>
      <c r="C795" s="307" t="s">
        <v>489</v>
      </c>
      <c r="D795" s="308"/>
      <c r="E795" s="309"/>
      <c r="F795" s="309"/>
      <c r="G795" s="308"/>
      <c r="H795" s="309"/>
      <c r="I795" s="310"/>
      <c r="J795" s="318"/>
    </row>
    <row r="796" spans="1:13">
      <c r="A796" s="331"/>
      <c r="B796" s="327" t="s">
        <v>516</v>
      </c>
      <c r="C796" s="328" t="s">
        <v>489</v>
      </c>
      <c r="D796" s="329"/>
      <c r="E796" s="332"/>
      <c r="F796" s="332"/>
      <c r="G796" s="329"/>
      <c r="H796" s="332"/>
      <c r="I796" s="330">
        <f>TRUNC(H793+I794,2)</f>
        <v>0</v>
      </c>
      <c r="J796" s="333"/>
    </row>
    <row r="797" spans="1:13">
      <c r="A797" s="325"/>
      <c r="B797" s="319" t="s">
        <v>489</v>
      </c>
      <c r="C797" s="325" t="s">
        <v>489</v>
      </c>
      <c r="D797" s="334"/>
      <c r="E797" s="318"/>
      <c r="F797" s="318"/>
      <c r="G797" s="318"/>
      <c r="H797" s="318"/>
      <c r="I797" s="318"/>
      <c r="J797" s="318"/>
    </row>
    <row r="798" spans="1:13">
      <c r="A798" s="325"/>
      <c r="B798" s="309" t="s">
        <v>517</v>
      </c>
      <c r="C798" s="307"/>
      <c r="D798" s="312"/>
      <c r="E798" s="309"/>
      <c r="F798" s="309"/>
      <c r="G798" s="309"/>
      <c r="H798" s="309"/>
      <c r="I798" s="309"/>
      <c r="J798" s="309"/>
      <c r="M798" s="296"/>
    </row>
    <row r="799" spans="1:13">
      <c r="A799" s="325"/>
      <c r="B799" s="307" t="s">
        <v>518</v>
      </c>
      <c r="C799" s="307"/>
      <c r="D799" s="312"/>
      <c r="E799" s="309"/>
      <c r="F799" s="309"/>
      <c r="G799" s="309"/>
      <c r="H799" s="309"/>
      <c r="I799" s="309" t="s">
        <v>481</v>
      </c>
      <c r="J799" s="309"/>
    </row>
    <row r="800" spans="1:13">
      <c r="A800" s="325"/>
      <c r="B800" s="307" t="s">
        <v>519</v>
      </c>
      <c r="C800" s="308" t="s">
        <v>489</v>
      </c>
      <c r="D800" s="312"/>
      <c r="E800" s="309"/>
      <c r="F800" s="309"/>
      <c r="G800" s="309"/>
      <c r="H800" s="309"/>
      <c r="I800" s="309"/>
      <c r="J800" s="309"/>
    </row>
  </sheetData>
  <mergeCells count="11">
    <mergeCell ref="E775:I776"/>
    <mergeCell ref="L781:U781"/>
    <mergeCell ref="L740:U740"/>
    <mergeCell ref="E734:I735"/>
    <mergeCell ref="A8:J8"/>
    <mergeCell ref="A9:A10"/>
    <mergeCell ref="B9:B10"/>
    <mergeCell ref="C9:C10"/>
    <mergeCell ref="D9:D10"/>
    <mergeCell ref="E9:G9"/>
    <mergeCell ref="H9:J9"/>
  </mergeCells>
  <phoneticPr fontId="26" type="noConversion"/>
  <pageMargins left="0.5" right="0.5" top="1" bottom="1" header="0.5" footer="0.5"/>
  <pageSetup paperSize="9" scale="73" fitToHeight="0" orientation="landscape" r:id="rId1"/>
  <headerFooter>
    <oddHeader>&amp;L &amp;CSesc
CNPJ:  &amp;R</oddHeader>
    <oddFooter>&amp;L &amp;C  -  -  / SC
 /  &amp;R</oddFooter>
  </headerFooter>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4</xdr:col>
                <xdr:colOff>0</xdr:colOff>
                <xdr:row>733</xdr:row>
                <xdr:rowOff>7620</xdr:rowOff>
              </from>
              <to>
                <xdr:col>9</xdr:col>
                <xdr:colOff>0</xdr:colOff>
                <xdr:row>734</xdr:row>
                <xdr:rowOff>114300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5">
            <anchor moveWithCells="1" sizeWithCells="1">
              <from>
                <xdr:col>4</xdr:col>
                <xdr:colOff>0</xdr:colOff>
                <xdr:row>774</xdr:row>
                <xdr:rowOff>7620</xdr:rowOff>
              </from>
              <to>
                <xdr:col>9</xdr:col>
                <xdr:colOff>0</xdr:colOff>
                <xdr:row>775</xdr:row>
                <xdr:rowOff>114300</xdr:rowOff>
              </to>
            </anchor>
          </objectPr>
        </oleObject>
      </mc:Choice>
      <mc:Fallback>
        <oleObject progId="Equation.3" shapeId="102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6"/>
  <sheetViews>
    <sheetView view="pageBreakPreview" zoomScaleNormal="100" zoomScaleSheetLayoutView="100" workbookViewId="0">
      <pane xSplit="2" ySplit="5" topLeftCell="C6" activePane="bottomRight" state="frozen"/>
      <selection pane="topRight" activeCell="C1" sqref="C1"/>
      <selection pane="bottomLeft" activeCell="A8" sqref="A8"/>
      <selection pane="bottomRight" activeCell="AC55" sqref="AC55"/>
    </sheetView>
  </sheetViews>
  <sheetFormatPr defaultRowHeight="13.8"/>
  <cols>
    <col min="1" max="1" width="4.3984375" style="240" customWidth="1"/>
    <col min="2" max="2" width="34.09765625" style="241" customWidth="1"/>
    <col min="3" max="3" width="10.59765625" style="242" customWidth="1"/>
    <col min="4" max="4" width="9" style="242"/>
    <col min="5" max="5" width="10.69921875" style="242" customWidth="1"/>
    <col min="6" max="6" width="5.19921875" style="242" customWidth="1"/>
    <col min="7" max="7" width="10.09765625" style="243" bestFit="1" customWidth="1"/>
    <col min="8" max="8" width="6" style="244" customWidth="1"/>
    <col min="9" max="9" width="11.59765625" style="243" bestFit="1" customWidth="1"/>
    <col min="10" max="10" width="5.8984375" style="243" bestFit="1" customWidth="1"/>
    <col min="11" max="11" width="10.09765625" style="243" bestFit="1" customWidth="1"/>
    <col min="12" max="12" width="6" style="243" customWidth="1"/>
    <col min="13" max="13" width="11.59765625" style="243" bestFit="1" customWidth="1"/>
    <col min="14" max="14" width="5.8984375" style="243" bestFit="1" customWidth="1"/>
    <col min="15" max="15" width="10.09765625" style="243" bestFit="1" customWidth="1"/>
    <col min="16" max="16" width="6.09765625" style="243" customWidth="1"/>
    <col min="17" max="17" width="11.59765625" style="243" bestFit="1" customWidth="1"/>
    <col min="18" max="18" width="5.8984375" style="243" bestFit="1" customWidth="1"/>
    <col min="19" max="19" width="10.09765625" style="243" bestFit="1" customWidth="1"/>
    <col min="20" max="20" width="6" style="243" customWidth="1"/>
    <col min="21" max="21" width="11.59765625" style="243" customWidth="1"/>
    <col min="22" max="22" width="5.8984375" style="243" bestFit="1" customWidth="1"/>
    <col min="23" max="23" width="10.09765625" style="243" bestFit="1" customWidth="1"/>
    <col min="24" max="24" width="6" style="243" customWidth="1"/>
    <col min="25" max="25" width="11.59765625" style="243" customWidth="1"/>
    <col min="26" max="26" width="5.8984375" style="243" bestFit="1" customWidth="1"/>
    <col min="27" max="27" width="10.09765625" style="243" bestFit="1" customWidth="1"/>
    <col min="28" max="28" width="6" style="243" customWidth="1"/>
    <col min="29" max="29" width="11.59765625" style="243" bestFit="1" customWidth="1"/>
    <col min="30" max="30" width="5.8984375" style="243" bestFit="1" customWidth="1"/>
    <col min="31" max="31" width="10.09765625" style="243" hidden="1" customWidth="1"/>
    <col min="32" max="32" width="6" style="243" hidden="1" customWidth="1"/>
    <col min="33" max="33" width="11.59765625" style="243" hidden="1" customWidth="1"/>
    <col min="34" max="34" width="5.8984375" style="243" hidden="1" customWidth="1"/>
    <col min="35" max="35" width="10.09765625" style="243" hidden="1" customWidth="1"/>
    <col min="36" max="36" width="6" style="243" hidden="1" customWidth="1"/>
    <col min="37" max="37" width="11.59765625" style="243" hidden="1" customWidth="1"/>
    <col min="38" max="38" width="5.8984375" style="243" hidden="1" customWidth="1"/>
    <col min="39" max="39" width="10.09765625" style="243" hidden="1" customWidth="1"/>
    <col min="40" max="40" width="6" style="243" hidden="1" customWidth="1"/>
    <col min="41" max="41" width="11.59765625" style="243" hidden="1" customWidth="1"/>
    <col min="42" max="42" width="5.8984375" style="243" hidden="1" customWidth="1"/>
    <col min="43" max="43" width="10.09765625" style="243" hidden="1" customWidth="1"/>
    <col min="44" max="44" width="6" style="243" hidden="1" customWidth="1"/>
    <col min="45" max="45" width="11.59765625" style="243" hidden="1" customWidth="1"/>
    <col min="46" max="46" width="5.8984375" style="243" hidden="1" customWidth="1"/>
    <col min="47" max="47" width="10.09765625" style="243" hidden="1" customWidth="1"/>
    <col min="48" max="48" width="6.69921875" style="243" hidden="1" customWidth="1"/>
    <col min="49" max="49" width="11.59765625" style="243" hidden="1" customWidth="1"/>
    <col min="50" max="50" width="5.3984375" style="243" hidden="1" customWidth="1"/>
    <col min="51" max="51" width="10.09765625" style="243" hidden="1" customWidth="1"/>
    <col min="52" max="52" width="7.59765625" style="243" hidden="1" customWidth="1"/>
    <col min="53" max="53" width="11.59765625" style="243" hidden="1" customWidth="1"/>
    <col min="54" max="54" width="6" style="243" hidden="1" customWidth="1"/>
    <col min="55" max="55" width="7.59765625" style="243" hidden="1" customWidth="1"/>
    <col min="56" max="56" width="5.3984375" style="243" hidden="1" customWidth="1"/>
    <col min="57" max="57" width="7.59765625" style="243" hidden="1" customWidth="1"/>
    <col min="58" max="58" width="5.3984375" style="243" hidden="1" customWidth="1"/>
    <col min="59" max="59" width="7.59765625" style="243" hidden="1" customWidth="1"/>
    <col min="60" max="60" width="5.3984375" style="243" hidden="1" customWidth="1"/>
    <col min="61" max="61" width="7.59765625" style="243" hidden="1" customWidth="1"/>
    <col min="62" max="62" width="5.3984375" style="243" hidden="1" customWidth="1"/>
    <col min="63" max="63" width="7.59765625" style="243" hidden="1" customWidth="1"/>
    <col min="64" max="64" width="5.3984375" style="243" hidden="1" customWidth="1"/>
    <col min="65" max="65" width="7.59765625" style="243" hidden="1" customWidth="1"/>
    <col min="66" max="66" width="5.3984375" style="243" hidden="1" customWidth="1"/>
    <col min="67" max="67" width="7.59765625" style="243" hidden="1" customWidth="1"/>
    <col min="68" max="68" width="5.3984375" style="243" hidden="1" customWidth="1"/>
    <col min="69" max="69" width="7.59765625" style="243" hidden="1" customWidth="1"/>
    <col min="70" max="70" width="5.3984375" style="243" hidden="1" customWidth="1"/>
    <col min="72" max="73" width="5.3984375" style="38" bestFit="1" customWidth="1"/>
    <col min="74" max="74" width="4.09765625" customWidth="1"/>
    <col min="225" max="225" width="4.3984375" customWidth="1"/>
    <col min="226" max="226" width="30.5" customWidth="1"/>
    <col min="229" max="229" width="10.69921875" customWidth="1"/>
    <col min="230" max="230" width="5.19921875" customWidth="1"/>
    <col min="231" max="231" width="7.59765625" customWidth="1"/>
    <col min="232" max="232" width="5.3984375" customWidth="1"/>
    <col min="233" max="233" width="7.59765625" customWidth="1"/>
    <col min="234" max="234" width="6" bestFit="1" customWidth="1"/>
    <col min="235" max="235" width="7.59765625" customWidth="1"/>
    <col min="236" max="236" width="5.3984375" customWidth="1"/>
    <col min="237" max="237" width="7.59765625" customWidth="1"/>
    <col min="238" max="238" width="5.3984375" bestFit="1" customWidth="1"/>
    <col min="239" max="239" width="7.59765625" customWidth="1"/>
    <col min="240" max="240" width="5.3984375" customWidth="1"/>
    <col min="241" max="241" width="7.59765625" customWidth="1"/>
    <col min="242" max="242" width="5.3984375" bestFit="1" customWidth="1"/>
    <col min="243" max="243" width="7.59765625" customWidth="1"/>
    <col min="244" max="244" width="5.3984375" customWidth="1"/>
    <col min="245" max="245" width="7.59765625" customWidth="1"/>
    <col min="246" max="246" width="5.3984375" bestFit="1" customWidth="1"/>
    <col min="247" max="247" width="7.59765625" customWidth="1"/>
    <col min="248" max="248" width="5.3984375" customWidth="1"/>
    <col min="249" max="249" width="7.59765625" customWidth="1"/>
    <col min="250" max="250" width="5.3984375" bestFit="1" customWidth="1"/>
    <col min="251" max="251" width="7.59765625" customWidth="1"/>
    <col min="252" max="252" width="5.3984375" customWidth="1"/>
    <col min="253" max="253" width="7.59765625" customWidth="1"/>
    <col min="254" max="254" width="5.3984375" bestFit="1" customWidth="1"/>
    <col min="255" max="255" width="7.59765625" customWidth="1"/>
    <col min="256" max="256" width="5.3984375" customWidth="1"/>
    <col min="257" max="257" width="7.59765625" customWidth="1"/>
    <col min="258" max="258" width="5.3984375" bestFit="1" customWidth="1"/>
    <col min="259" max="259" width="7.59765625" customWidth="1"/>
    <col min="260" max="260" width="5.3984375" customWidth="1"/>
    <col min="261" max="261" width="7.59765625" customWidth="1"/>
    <col min="262" max="262" width="5.3984375" bestFit="1" customWidth="1"/>
    <col min="263" max="263" width="7.59765625" customWidth="1"/>
    <col min="264" max="264" width="5.3984375" customWidth="1"/>
    <col min="265" max="265" width="7.59765625" customWidth="1"/>
    <col min="266" max="266" width="5.3984375" bestFit="1" customWidth="1"/>
    <col min="267" max="267" width="7.59765625" customWidth="1"/>
    <col min="268" max="268" width="5.3984375" customWidth="1"/>
    <col min="269" max="269" width="7.59765625" customWidth="1"/>
    <col min="270" max="270" width="5.3984375" bestFit="1" customWidth="1"/>
    <col min="271" max="271" width="7.59765625" customWidth="1"/>
    <col min="272" max="272" width="5.3984375" customWidth="1"/>
    <col min="273" max="273" width="7.59765625" customWidth="1"/>
    <col min="274" max="274" width="5.3984375" bestFit="1" customWidth="1"/>
    <col min="275" max="275" width="7.59765625" customWidth="1"/>
    <col min="276" max="276" width="5.3984375" customWidth="1"/>
    <col min="277" max="277" width="7.59765625" customWidth="1"/>
    <col min="278" max="278" width="5.3984375" bestFit="1" customWidth="1"/>
    <col min="279" max="279" width="7.59765625" customWidth="1"/>
    <col min="280" max="280" width="5.3984375" customWidth="1"/>
    <col min="281" max="281" width="7.59765625" customWidth="1"/>
    <col min="282" max="282" width="5.3984375" bestFit="1" customWidth="1"/>
    <col min="283" max="283" width="7.59765625" customWidth="1"/>
    <col min="284" max="284" width="5.3984375" customWidth="1"/>
    <col min="285" max="285" width="7.59765625" customWidth="1"/>
    <col min="286" max="286" width="5.3984375" bestFit="1" customWidth="1"/>
    <col min="287" max="287" width="7.59765625" customWidth="1"/>
    <col min="288" max="288" width="5.3984375" customWidth="1"/>
    <col min="289" max="289" width="7.59765625" customWidth="1"/>
    <col min="290" max="290" width="5.3984375" bestFit="1" customWidth="1"/>
    <col min="291" max="291" width="7.59765625" customWidth="1"/>
    <col min="292" max="292" width="5.3984375" customWidth="1"/>
    <col min="293" max="293" width="7.59765625" customWidth="1"/>
    <col min="294" max="294" width="5.3984375" bestFit="1" customWidth="1"/>
    <col min="295" max="295" width="7.59765625" customWidth="1"/>
    <col min="296" max="296" width="5.3984375" customWidth="1"/>
    <col min="297" max="297" width="7.59765625" customWidth="1"/>
    <col min="298" max="298" width="5.3984375" bestFit="1" customWidth="1"/>
    <col min="299" max="299" width="7.59765625" customWidth="1"/>
    <col min="300" max="300" width="5.3984375" customWidth="1"/>
    <col min="301" max="301" width="7.59765625" customWidth="1"/>
    <col min="302" max="302" width="5.3984375" bestFit="1" customWidth="1"/>
    <col min="303" max="303" width="7.59765625" customWidth="1"/>
    <col min="304" max="304" width="5.3984375" customWidth="1"/>
    <col min="305" max="305" width="7.59765625" customWidth="1"/>
    <col min="306" max="306" width="5.3984375" bestFit="1" customWidth="1"/>
    <col min="307" max="307" width="7.59765625" customWidth="1"/>
    <col min="308" max="308" width="5.3984375" customWidth="1"/>
    <col min="309" max="309" width="7.59765625" customWidth="1"/>
    <col min="310" max="310" width="5.3984375" bestFit="1" customWidth="1"/>
    <col min="311" max="311" width="7.59765625" customWidth="1"/>
    <col min="312" max="312" width="5.3984375" customWidth="1"/>
    <col min="313" max="313" width="7.59765625" customWidth="1"/>
    <col min="314" max="314" width="5.3984375" bestFit="1" customWidth="1"/>
    <col min="315" max="315" width="7.59765625" customWidth="1"/>
    <col min="316" max="316" width="5.3984375" customWidth="1"/>
    <col min="317" max="317" width="7.59765625" customWidth="1"/>
    <col min="318" max="318" width="5.3984375" bestFit="1" customWidth="1"/>
    <col min="319" max="319" width="7.59765625" customWidth="1"/>
    <col min="320" max="320" width="5.3984375" customWidth="1"/>
    <col min="321" max="321" width="7.59765625" customWidth="1"/>
    <col min="322" max="322" width="5.3984375" bestFit="1" customWidth="1"/>
    <col min="323" max="323" width="7.59765625" customWidth="1"/>
    <col min="324" max="324" width="5.3984375" customWidth="1"/>
    <col min="325" max="325" width="7.59765625" customWidth="1"/>
    <col min="326" max="326" width="5.3984375" bestFit="1" customWidth="1"/>
    <col min="328" max="329" width="5.3984375" bestFit="1" customWidth="1"/>
    <col min="330" max="330" width="2.09765625" bestFit="1" customWidth="1"/>
    <col min="481" max="481" width="4.3984375" customWidth="1"/>
    <col min="482" max="482" width="30.5" customWidth="1"/>
    <col min="485" max="485" width="10.69921875" customWidth="1"/>
    <col min="486" max="486" width="5.19921875" customWidth="1"/>
    <col min="487" max="487" width="7.59765625" customWidth="1"/>
    <col min="488" max="488" width="5.3984375" customWidth="1"/>
    <col min="489" max="489" width="7.59765625" customWidth="1"/>
    <col min="490" max="490" width="6" bestFit="1" customWidth="1"/>
    <col min="491" max="491" width="7.59765625" customWidth="1"/>
    <col min="492" max="492" width="5.3984375" customWidth="1"/>
    <col min="493" max="493" width="7.59765625" customWidth="1"/>
    <col min="494" max="494" width="5.3984375" bestFit="1" customWidth="1"/>
    <col min="495" max="495" width="7.59765625" customWidth="1"/>
    <col min="496" max="496" width="5.3984375" customWidth="1"/>
    <col min="497" max="497" width="7.59765625" customWidth="1"/>
    <col min="498" max="498" width="5.3984375" bestFit="1" customWidth="1"/>
    <col min="499" max="499" width="7.59765625" customWidth="1"/>
    <col min="500" max="500" width="5.3984375" customWidth="1"/>
    <col min="501" max="501" width="7.59765625" customWidth="1"/>
    <col min="502" max="502" width="5.3984375" bestFit="1" customWidth="1"/>
    <col min="503" max="503" width="7.59765625" customWidth="1"/>
    <col min="504" max="504" width="5.3984375" customWidth="1"/>
    <col min="505" max="505" width="7.59765625" customWidth="1"/>
    <col min="506" max="506" width="5.3984375" bestFit="1" customWidth="1"/>
    <col min="507" max="507" width="7.59765625" customWidth="1"/>
    <col min="508" max="508" width="5.3984375" customWidth="1"/>
    <col min="509" max="509" width="7.59765625" customWidth="1"/>
    <col min="510" max="510" width="5.3984375" bestFit="1" customWidth="1"/>
    <col min="511" max="511" width="7.59765625" customWidth="1"/>
    <col min="512" max="512" width="5.3984375" customWidth="1"/>
    <col min="513" max="513" width="7.59765625" customWidth="1"/>
    <col min="514" max="514" width="5.3984375" bestFit="1" customWidth="1"/>
    <col min="515" max="515" width="7.59765625" customWidth="1"/>
    <col min="516" max="516" width="5.3984375" customWidth="1"/>
    <col min="517" max="517" width="7.59765625" customWidth="1"/>
    <col min="518" max="518" width="5.3984375" bestFit="1" customWidth="1"/>
    <col min="519" max="519" width="7.59765625" customWidth="1"/>
    <col min="520" max="520" width="5.3984375" customWidth="1"/>
    <col min="521" max="521" width="7.59765625" customWidth="1"/>
    <col min="522" max="522" width="5.3984375" bestFit="1" customWidth="1"/>
    <col min="523" max="523" width="7.59765625" customWidth="1"/>
    <col min="524" max="524" width="5.3984375" customWidth="1"/>
    <col min="525" max="525" width="7.59765625" customWidth="1"/>
    <col min="526" max="526" width="5.3984375" bestFit="1" customWidth="1"/>
    <col min="527" max="527" width="7.59765625" customWidth="1"/>
    <col min="528" max="528" width="5.3984375" customWidth="1"/>
    <col min="529" max="529" width="7.59765625" customWidth="1"/>
    <col min="530" max="530" width="5.3984375" bestFit="1" customWidth="1"/>
    <col min="531" max="531" width="7.59765625" customWidth="1"/>
    <col min="532" max="532" width="5.3984375" customWidth="1"/>
    <col min="533" max="533" width="7.59765625" customWidth="1"/>
    <col min="534" max="534" width="5.3984375" bestFit="1" customWidth="1"/>
    <col min="535" max="535" width="7.59765625" customWidth="1"/>
    <col min="536" max="536" width="5.3984375" customWidth="1"/>
    <col min="537" max="537" width="7.59765625" customWidth="1"/>
    <col min="538" max="538" width="5.3984375" bestFit="1" customWidth="1"/>
    <col min="539" max="539" width="7.59765625" customWidth="1"/>
    <col min="540" max="540" width="5.3984375" customWidth="1"/>
    <col min="541" max="541" width="7.59765625" customWidth="1"/>
    <col min="542" max="542" width="5.3984375" bestFit="1" customWidth="1"/>
    <col min="543" max="543" width="7.59765625" customWidth="1"/>
    <col min="544" max="544" width="5.3984375" customWidth="1"/>
    <col min="545" max="545" width="7.59765625" customWidth="1"/>
    <col min="546" max="546" width="5.3984375" bestFit="1" customWidth="1"/>
    <col min="547" max="547" width="7.59765625" customWidth="1"/>
    <col min="548" max="548" width="5.3984375" customWidth="1"/>
    <col min="549" max="549" width="7.59765625" customWidth="1"/>
    <col min="550" max="550" width="5.3984375" bestFit="1" customWidth="1"/>
    <col min="551" max="551" width="7.59765625" customWidth="1"/>
    <col min="552" max="552" width="5.3984375" customWidth="1"/>
    <col min="553" max="553" width="7.59765625" customWidth="1"/>
    <col min="554" max="554" width="5.3984375" bestFit="1" customWidth="1"/>
    <col min="555" max="555" width="7.59765625" customWidth="1"/>
    <col min="556" max="556" width="5.3984375" customWidth="1"/>
    <col min="557" max="557" width="7.59765625" customWidth="1"/>
    <col min="558" max="558" width="5.3984375" bestFit="1" customWidth="1"/>
    <col min="559" max="559" width="7.59765625" customWidth="1"/>
    <col min="560" max="560" width="5.3984375" customWidth="1"/>
    <col min="561" max="561" width="7.59765625" customWidth="1"/>
    <col min="562" max="562" width="5.3984375" bestFit="1" customWidth="1"/>
    <col min="563" max="563" width="7.59765625" customWidth="1"/>
    <col min="564" max="564" width="5.3984375" customWidth="1"/>
    <col min="565" max="565" width="7.59765625" customWidth="1"/>
    <col min="566" max="566" width="5.3984375" bestFit="1" customWidth="1"/>
    <col min="567" max="567" width="7.59765625" customWidth="1"/>
    <col min="568" max="568" width="5.3984375" customWidth="1"/>
    <col min="569" max="569" width="7.59765625" customWidth="1"/>
    <col min="570" max="570" width="5.3984375" bestFit="1" customWidth="1"/>
    <col min="571" max="571" width="7.59765625" customWidth="1"/>
    <col min="572" max="572" width="5.3984375" customWidth="1"/>
    <col min="573" max="573" width="7.59765625" customWidth="1"/>
    <col min="574" max="574" width="5.3984375" bestFit="1" customWidth="1"/>
    <col min="575" max="575" width="7.59765625" customWidth="1"/>
    <col min="576" max="576" width="5.3984375" customWidth="1"/>
    <col min="577" max="577" width="7.59765625" customWidth="1"/>
    <col min="578" max="578" width="5.3984375" bestFit="1" customWidth="1"/>
    <col min="579" max="579" width="7.59765625" customWidth="1"/>
    <col min="580" max="580" width="5.3984375" customWidth="1"/>
    <col min="581" max="581" width="7.59765625" customWidth="1"/>
    <col min="582" max="582" width="5.3984375" bestFit="1" customWidth="1"/>
    <col min="584" max="585" width="5.3984375" bestFit="1" customWidth="1"/>
    <col min="586" max="586" width="2.09765625" bestFit="1" customWidth="1"/>
    <col min="737" max="737" width="4.3984375" customWidth="1"/>
    <col min="738" max="738" width="30.5" customWidth="1"/>
    <col min="741" max="741" width="10.69921875" customWidth="1"/>
    <col min="742" max="742" width="5.19921875" customWidth="1"/>
    <col min="743" max="743" width="7.59765625" customWidth="1"/>
    <col min="744" max="744" width="5.3984375" customWidth="1"/>
    <col min="745" max="745" width="7.59765625" customWidth="1"/>
    <col min="746" max="746" width="6" bestFit="1" customWidth="1"/>
    <col min="747" max="747" width="7.59765625" customWidth="1"/>
    <col min="748" max="748" width="5.3984375" customWidth="1"/>
    <col min="749" max="749" width="7.59765625" customWidth="1"/>
    <col min="750" max="750" width="5.3984375" bestFit="1" customWidth="1"/>
    <col min="751" max="751" width="7.59765625" customWidth="1"/>
    <col min="752" max="752" width="5.3984375" customWidth="1"/>
    <col min="753" max="753" width="7.59765625" customWidth="1"/>
    <col min="754" max="754" width="5.3984375" bestFit="1" customWidth="1"/>
    <col min="755" max="755" width="7.59765625" customWidth="1"/>
    <col min="756" max="756" width="5.3984375" customWidth="1"/>
    <col min="757" max="757" width="7.59765625" customWidth="1"/>
    <col min="758" max="758" width="5.3984375" bestFit="1" customWidth="1"/>
    <col min="759" max="759" width="7.59765625" customWidth="1"/>
    <col min="760" max="760" width="5.3984375" customWidth="1"/>
    <col min="761" max="761" width="7.59765625" customWidth="1"/>
    <col min="762" max="762" width="5.3984375" bestFit="1" customWidth="1"/>
    <col min="763" max="763" width="7.59765625" customWidth="1"/>
    <col min="764" max="764" width="5.3984375" customWidth="1"/>
    <col min="765" max="765" width="7.59765625" customWidth="1"/>
    <col min="766" max="766" width="5.3984375" bestFit="1" customWidth="1"/>
    <col min="767" max="767" width="7.59765625" customWidth="1"/>
    <col min="768" max="768" width="5.3984375" customWidth="1"/>
    <col min="769" max="769" width="7.59765625" customWidth="1"/>
    <col min="770" max="770" width="5.3984375" bestFit="1" customWidth="1"/>
    <col min="771" max="771" width="7.59765625" customWidth="1"/>
    <col min="772" max="772" width="5.3984375" customWidth="1"/>
    <col min="773" max="773" width="7.59765625" customWidth="1"/>
    <col min="774" max="774" width="5.3984375" bestFit="1" customWidth="1"/>
    <col min="775" max="775" width="7.59765625" customWidth="1"/>
    <col min="776" max="776" width="5.3984375" customWidth="1"/>
    <col min="777" max="777" width="7.59765625" customWidth="1"/>
    <col min="778" max="778" width="5.3984375" bestFit="1" customWidth="1"/>
    <col min="779" max="779" width="7.59765625" customWidth="1"/>
    <col min="780" max="780" width="5.3984375" customWidth="1"/>
    <col min="781" max="781" width="7.59765625" customWidth="1"/>
    <col min="782" max="782" width="5.3984375" bestFit="1" customWidth="1"/>
    <col min="783" max="783" width="7.59765625" customWidth="1"/>
    <col min="784" max="784" width="5.3984375" customWidth="1"/>
    <col min="785" max="785" width="7.59765625" customWidth="1"/>
    <col min="786" max="786" width="5.3984375" bestFit="1" customWidth="1"/>
    <col min="787" max="787" width="7.59765625" customWidth="1"/>
    <col min="788" max="788" width="5.3984375" customWidth="1"/>
    <col min="789" max="789" width="7.59765625" customWidth="1"/>
    <col min="790" max="790" width="5.3984375" bestFit="1" customWidth="1"/>
    <col min="791" max="791" width="7.59765625" customWidth="1"/>
    <col min="792" max="792" width="5.3984375" customWidth="1"/>
    <col min="793" max="793" width="7.59765625" customWidth="1"/>
    <col min="794" max="794" width="5.3984375" bestFit="1" customWidth="1"/>
    <col min="795" max="795" width="7.59765625" customWidth="1"/>
    <col min="796" max="796" width="5.3984375" customWidth="1"/>
    <col min="797" max="797" width="7.59765625" customWidth="1"/>
    <col min="798" max="798" width="5.3984375" bestFit="1" customWidth="1"/>
    <col min="799" max="799" width="7.59765625" customWidth="1"/>
    <col min="800" max="800" width="5.3984375" customWidth="1"/>
    <col min="801" max="801" width="7.59765625" customWidth="1"/>
    <col min="802" max="802" width="5.3984375" bestFit="1" customWidth="1"/>
    <col min="803" max="803" width="7.59765625" customWidth="1"/>
    <col min="804" max="804" width="5.3984375" customWidth="1"/>
    <col min="805" max="805" width="7.59765625" customWidth="1"/>
    <col min="806" max="806" width="5.3984375" bestFit="1" customWidth="1"/>
    <col min="807" max="807" width="7.59765625" customWidth="1"/>
    <col min="808" max="808" width="5.3984375" customWidth="1"/>
    <col min="809" max="809" width="7.59765625" customWidth="1"/>
    <col min="810" max="810" width="5.3984375" bestFit="1" customWidth="1"/>
    <col min="811" max="811" width="7.59765625" customWidth="1"/>
    <col min="812" max="812" width="5.3984375" customWidth="1"/>
    <col min="813" max="813" width="7.59765625" customWidth="1"/>
    <col min="814" max="814" width="5.3984375" bestFit="1" customWidth="1"/>
    <col min="815" max="815" width="7.59765625" customWidth="1"/>
    <col min="816" max="816" width="5.3984375" customWidth="1"/>
    <col min="817" max="817" width="7.59765625" customWidth="1"/>
    <col min="818" max="818" width="5.3984375" bestFit="1" customWidth="1"/>
    <col min="819" max="819" width="7.59765625" customWidth="1"/>
    <col min="820" max="820" width="5.3984375" customWidth="1"/>
    <col min="821" max="821" width="7.59765625" customWidth="1"/>
    <col min="822" max="822" width="5.3984375" bestFit="1" customWidth="1"/>
    <col min="823" max="823" width="7.59765625" customWidth="1"/>
    <col min="824" max="824" width="5.3984375" customWidth="1"/>
    <col min="825" max="825" width="7.59765625" customWidth="1"/>
    <col min="826" max="826" width="5.3984375" bestFit="1" customWidth="1"/>
    <col min="827" max="827" width="7.59765625" customWidth="1"/>
    <col min="828" max="828" width="5.3984375" customWidth="1"/>
    <col min="829" max="829" width="7.59765625" customWidth="1"/>
    <col min="830" max="830" width="5.3984375" bestFit="1" customWidth="1"/>
    <col min="831" max="831" width="7.59765625" customWidth="1"/>
    <col min="832" max="832" width="5.3984375" customWidth="1"/>
    <col min="833" max="833" width="7.59765625" customWidth="1"/>
    <col min="834" max="834" width="5.3984375" bestFit="1" customWidth="1"/>
    <col min="835" max="835" width="7.59765625" customWidth="1"/>
    <col min="836" max="836" width="5.3984375" customWidth="1"/>
    <col min="837" max="837" width="7.59765625" customWidth="1"/>
    <col min="838" max="838" width="5.3984375" bestFit="1" customWidth="1"/>
    <col min="840" max="841" width="5.3984375" bestFit="1" customWidth="1"/>
    <col min="842" max="842" width="2.09765625" bestFit="1" customWidth="1"/>
    <col min="993" max="993" width="4.3984375" customWidth="1"/>
    <col min="994" max="994" width="30.5" customWidth="1"/>
    <col min="997" max="997" width="10.69921875" customWidth="1"/>
    <col min="998" max="998" width="5.19921875" customWidth="1"/>
    <col min="999" max="999" width="7.59765625" customWidth="1"/>
    <col min="1000" max="1000" width="5.3984375" customWidth="1"/>
    <col min="1001" max="1001" width="7.59765625" customWidth="1"/>
    <col min="1002" max="1002" width="6" bestFit="1" customWidth="1"/>
    <col min="1003" max="1003" width="7.59765625" customWidth="1"/>
    <col min="1004" max="1004" width="5.3984375" customWidth="1"/>
    <col min="1005" max="1005" width="7.59765625" customWidth="1"/>
    <col min="1006" max="1006" width="5.3984375" bestFit="1" customWidth="1"/>
    <col min="1007" max="1007" width="7.59765625" customWidth="1"/>
    <col min="1008" max="1008" width="5.3984375" customWidth="1"/>
    <col min="1009" max="1009" width="7.59765625" customWidth="1"/>
    <col min="1010" max="1010" width="5.3984375" bestFit="1" customWidth="1"/>
    <col min="1011" max="1011" width="7.59765625" customWidth="1"/>
    <col min="1012" max="1012" width="5.3984375" customWidth="1"/>
    <col min="1013" max="1013" width="7.59765625" customWidth="1"/>
    <col min="1014" max="1014" width="5.3984375" bestFit="1" customWidth="1"/>
    <col min="1015" max="1015" width="7.59765625" customWidth="1"/>
    <col min="1016" max="1016" width="5.3984375" customWidth="1"/>
    <col min="1017" max="1017" width="7.59765625" customWidth="1"/>
    <col min="1018" max="1018" width="5.3984375" bestFit="1" customWidth="1"/>
    <col min="1019" max="1019" width="7.59765625" customWidth="1"/>
    <col min="1020" max="1020" width="5.3984375" customWidth="1"/>
    <col min="1021" max="1021" width="7.59765625" customWidth="1"/>
    <col min="1022" max="1022" width="5.3984375" bestFit="1" customWidth="1"/>
    <col min="1023" max="1023" width="7.59765625" customWidth="1"/>
    <col min="1024" max="1024" width="5.3984375" customWidth="1"/>
    <col min="1025" max="1025" width="7.59765625" customWidth="1"/>
    <col min="1026" max="1026" width="5.3984375" bestFit="1" customWidth="1"/>
    <col min="1027" max="1027" width="7.59765625" customWidth="1"/>
    <col min="1028" max="1028" width="5.3984375" customWidth="1"/>
    <col min="1029" max="1029" width="7.59765625" customWidth="1"/>
    <col min="1030" max="1030" width="5.3984375" bestFit="1" customWidth="1"/>
    <col min="1031" max="1031" width="7.59765625" customWidth="1"/>
    <col min="1032" max="1032" width="5.3984375" customWidth="1"/>
    <col min="1033" max="1033" width="7.59765625" customWidth="1"/>
    <col min="1034" max="1034" width="5.3984375" bestFit="1" customWidth="1"/>
    <col min="1035" max="1035" width="7.59765625" customWidth="1"/>
    <col min="1036" max="1036" width="5.3984375" customWidth="1"/>
    <col min="1037" max="1037" width="7.59765625" customWidth="1"/>
    <col min="1038" max="1038" width="5.3984375" bestFit="1" customWidth="1"/>
    <col min="1039" max="1039" width="7.59765625" customWidth="1"/>
    <col min="1040" max="1040" width="5.3984375" customWidth="1"/>
    <col min="1041" max="1041" width="7.59765625" customWidth="1"/>
    <col min="1042" max="1042" width="5.3984375" bestFit="1" customWidth="1"/>
    <col min="1043" max="1043" width="7.59765625" customWidth="1"/>
    <col min="1044" max="1044" width="5.3984375" customWidth="1"/>
    <col min="1045" max="1045" width="7.59765625" customWidth="1"/>
    <col min="1046" max="1046" width="5.3984375" bestFit="1" customWidth="1"/>
    <col min="1047" max="1047" width="7.59765625" customWidth="1"/>
    <col min="1048" max="1048" width="5.3984375" customWidth="1"/>
    <col min="1049" max="1049" width="7.59765625" customWidth="1"/>
    <col min="1050" max="1050" width="5.3984375" bestFit="1" customWidth="1"/>
    <col min="1051" max="1051" width="7.59765625" customWidth="1"/>
    <col min="1052" max="1052" width="5.3984375" customWidth="1"/>
    <col min="1053" max="1053" width="7.59765625" customWidth="1"/>
    <col min="1054" max="1054" width="5.3984375" bestFit="1" customWidth="1"/>
    <col min="1055" max="1055" width="7.59765625" customWidth="1"/>
    <col min="1056" max="1056" width="5.3984375" customWidth="1"/>
    <col min="1057" max="1057" width="7.59765625" customWidth="1"/>
    <col min="1058" max="1058" width="5.3984375" bestFit="1" customWidth="1"/>
    <col min="1059" max="1059" width="7.59765625" customWidth="1"/>
    <col min="1060" max="1060" width="5.3984375" customWidth="1"/>
    <col min="1061" max="1061" width="7.59765625" customWidth="1"/>
    <col min="1062" max="1062" width="5.3984375" bestFit="1" customWidth="1"/>
    <col min="1063" max="1063" width="7.59765625" customWidth="1"/>
    <col min="1064" max="1064" width="5.3984375" customWidth="1"/>
    <col min="1065" max="1065" width="7.59765625" customWidth="1"/>
    <col min="1066" max="1066" width="5.3984375" bestFit="1" customWidth="1"/>
    <col min="1067" max="1067" width="7.59765625" customWidth="1"/>
    <col min="1068" max="1068" width="5.3984375" customWidth="1"/>
    <col min="1069" max="1069" width="7.59765625" customWidth="1"/>
    <col min="1070" max="1070" width="5.3984375" bestFit="1" customWidth="1"/>
    <col min="1071" max="1071" width="7.59765625" customWidth="1"/>
    <col min="1072" max="1072" width="5.3984375" customWidth="1"/>
    <col min="1073" max="1073" width="7.59765625" customWidth="1"/>
    <col min="1074" max="1074" width="5.3984375" bestFit="1" customWidth="1"/>
    <col min="1075" max="1075" width="7.59765625" customWidth="1"/>
    <col min="1076" max="1076" width="5.3984375" customWidth="1"/>
    <col min="1077" max="1077" width="7.59765625" customWidth="1"/>
    <col min="1078" max="1078" width="5.3984375" bestFit="1" customWidth="1"/>
    <col min="1079" max="1079" width="7.59765625" customWidth="1"/>
    <col min="1080" max="1080" width="5.3984375" customWidth="1"/>
    <col min="1081" max="1081" width="7.59765625" customWidth="1"/>
    <col min="1082" max="1082" width="5.3984375" bestFit="1" customWidth="1"/>
    <col min="1083" max="1083" width="7.59765625" customWidth="1"/>
    <col min="1084" max="1084" width="5.3984375" customWidth="1"/>
    <col min="1085" max="1085" width="7.59765625" customWidth="1"/>
    <col min="1086" max="1086" width="5.3984375" bestFit="1" customWidth="1"/>
    <col min="1087" max="1087" width="7.59765625" customWidth="1"/>
    <col min="1088" max="1088" width="5.3984375" customWidth="1"/>
    <col min="1089" max="1089" width="7.59765625" customWidth="1"/>
    <col min="1090" max="1090" width="5.3984375" bestFit="1" customWidth="1"/>
    <col min="1091" max="1091" width="7.59765625" customWidth="1"/>
    <col min="1092" max="1092" width="5.3984375" customWidth="1"/>
    <col min="1093" max="1093" width="7.59765625" customWidth="1"/>
    <col min="1094" max="1094" width="5.3984375" bestFit="1" customWidth="1"/>
    <col min="1096" max="1097" width="5.3984375" bestFit="1" customWidth="1"/>
    <col min="1098" max="1098" width="2.09765625" bestFit="1" customWidth="1"/>
    <col min="1249" max="1249" width="4.3984375" customWidth="1"/>
    <col min="1250" max="1250" width="30.5" customWidth="1"/>
    <col min="1253" max="1253" width="10.69921875" customWidth="1"/>
    <col min="1254" max="1254" width="5.19921875" customWidth="1"/>
    <col min="1255" max="1255" width="7.59765625" customWidth="1"/>
    <col min="1256" max="1256" width="5.3984375" customWidth="1"/>
    <col min="1257" max="1257" width="7.59765625" customWidth="1"/>
    <col min="1258" max="1258" width="6" bestFit="1" customWidth="1"/>
    <col min="1259" max="1259" width="7.59765625" customWidth="1"/>
    <col min="1260" max="1260" width="5.3984375" customWidth="1"/>
    <col min="1261" max="1261" width="7.59765625" customWidth="1"/>
    <col min="1262" max="1262" width="5.3984375" bestFit="1" customWidth="1"/>
    <col min="1263" max="1263" width="7.59765625" customWidth="1"/>
    <col min="1264" max="1264" width="5.3984375" customWidth="1"/>
    <col min="1265" max="1265" width="7.59765625" customWidth="1"/>
    <col min="1266" max="1266" width="5.3984375" bestFit="1" customWidth="1"/>
    <col min="1267" max="1267" width="7.59765625" customWidth="1"/>
    <col min="1268" max="1268" width="5.3984375" customWidth="1"/>
    <col min="1269" max="1269" width="7.59765625" customWidth="1"/>
    <col min="1270" max="1270" width="5.3984375" bestFit="1" customWidth="1"/>
    <col min="1271" max="1271" width="7.59765625" customWidth="1"/>
    <col min="1272" max="1272" width="5.3984375" customWidth="1"/>
    <col min="1273" max="1273" width="7.59765625" customWidth="1"/>
    <col min="1274" max="1274" width="5.3984375" bestFit="1" customWidth="1"/>
    <col min="1275" max="1275" width="7.59765625" customWidth="1"/>
    <col min="1276" max="1276" width="5.3984375" customWidth="1"/>
    <col min="1277" max="1277" width="7.59765625" customWidth="1"/>
    <col min="1278" max="1278" width="5.3984375" bestFit="1" customWidth="1"/>
    <col min="1279" max="1279" width="7.59765625" customWidth="1"/>
    <col min="1280" max="1280" width="5.3984375" customWidth="1"/>
    <col min="1281" max="1281" width="7.59765625" customWidth="1"/>
    <col min="1282" max="1282" width="5.3984375" bestFit="1" customWidth="1"/>
    <col min="1283" max="1283" width="7.59765625" customWidth="1"/>
    <col min="1284" max="1284" width="5.3984375" customWidth="1"/>
    <col min="1285" max="1285" width="7.59765625" customWidth="1"/>
    <col min="1286" max="1286" width="5.3984375" bestFit="1" customWidth="1"/>
    <col min="1287" max="1287" width="7.59765625" customWidth="1"/>
    <col min="1288" max="1288" width="5.3984375" customWidth="1"/>
    <col min="1289" max="1289" width="7.59765625" customWidth="1"/>
    <col min="1290" max="1290" width="5.3984375" bestFit="1" customWidth="1"/>
    <col min="1291" max="1291" width="7.59765625" customWidth="1"/>
    <col min="1292" max="1292" width="5.3984375" customWidth="1"/>
    <col min="1293" max="1293" width="7.59765625" customWidth="1"/>
    <col min="1294" max="1294" width="5.3984375" bestFit="1" customWidth="1"/>
    <col min="1295" max="1295" width="7.59765625" customWidth="1"/>
    <col min="1296" max="1296" width="5.3984375" customWidth="1"/>
    <col min="1297" max="1297" width="7.59765625" customWidth="1"/>
    <col min="1298" max="1298" width="5.3984375" bestFit="1" customWidth="1"/>
    <col min="1299" max="1299" width="7.59765625" customWidth="1"/>
    <col min="1300" max="1300" width="5.3984375" customWidth="1"/>
    <col min="1301" max="1301" width="7.59765625" customWidth="1"/>
    <col min="1302" max="1302" width="5.3984375" bestFit="1" customWidth="1"/>
    <col min="1303" max="1303" width="7.59765625" customWidth="1"/>
    <col min="1304" max="1304" width="5.3984375" customWidth="1"/>
    <col min="1305" max="1305" width="7.59765625" customWidth="1"/>
    <col min="1306" max="1306" width="5.3984375" bestFit="1" customWidth="1"/>
    <col min="1307" max="1307" width="7.59765625" customWidth="1"/>
    <col min="1308" max="1308" width="5.3984375" customWidth="1"/>
    <col min="1309" max="1309" width="7.59765625" customWidth="1"/>
    <col min="1310" max="1310" width="5.3984375" bestFit="1" customWidth="1"/>
    <col min="1311" max="1311" width="7.59765625" customWidth="1"/>
    <col min="1312" max="1312" width="5.3984375" customWidth="1"/>
    <col min="1313" max="1313" width="7.59765625" customWidth="1"/>
    <col min="1314" max="1314" width="5.3984375" bestFit="1" customWidth="1"/>
    <col min="1315" max="1315" width="7.59765625" customWidth="1"/>
    <col min="1316" max="1316" width="5.3984375" customWidth="1"/>
    <col min="1317" max="1317" width="7.59765625" customWidth="1"/>
    <col min="1318" max="1318" width="5.3984375" bestFit="1" customWidth="1"/>
    <col min="1319" max="1319" width="7.59765625" customWidth="1"/>
    <col min="1320" max="1320" width="5.3984375" customWidth="1"/>
    <col min="1321" max="1321" width="7.59765625" customWidth="1"/>
    <col min="1322" max="1322" width="5.3984375" bestFit="1" customWidth="1"/>
    <col min="1323" max="1323" width="7.59765625" customWidth="1"/>
    <col min="1324" max="1324" width="5.3984375" customWidth="1"/>
    <col min="1325" max="1325" width="7.59765625" customWidth="1"/>
    <col min="1326" max="1326" width="5.3984375" bestFit="1" customWidth="1"/>
    <col min="1327" max="1327" width="7.59765625" customWidth="1"/>
    <col min="1328" max="1328" width="5.3984375" customWidth="1"/>
    <col min="1329" max="1329" width="7.59765625" customWidth="1"/>
    <col min="1330" max="1330" width="5.3984375" bestFit="1" customWidth="1"/>
    <col min="1331" max="1331" width="7.59765625" customWidth="1"/>
    <col min="1332" max="1332" width="5.3984375" customWidth="1"/>
    <col min="1333" max="1333" width="7.59765625" customWidth="1"/>
    <col min="1334" max="1334" width="5.3984375" bestFit="1" customWidth="1"/>
    <col min="1335" max="1335" width="7.59765625" customWidth="1"/>
    <col min="1336" max="1336" width="5.3984375" customWidth="1"/>
    <col min="1337" max="1337" width="7.59765625" customWidth="1"/>
    <col min="1338" max="1338" width="5.3984375" bestFit="1" customWidth="1"/>
    <col min="1339" max="1339" width="7.59765625" customWidth="1"/>
    <col min="1340" max="1340" width="5.3984375" customWidth="1"/>
    <col min="1341" max="1341" width="7.59765625" customWidth="1"/>
    <col min="1342" max="1342" width="5.3984375" bestFit="1" customWidth="1"/>
    <col min="1343" max="1343" width="7.59765625" customWidth="1"/>
    <col min="1344" max="1344" width="5.3984375" customWidth="1"/>
    <col min="1345" max="1345" width="7.59765625" customWidth="1"/>
    <col min="1346" max="1346" width="5.3984375" bestFit="1" customWidth="1"/>
    <col min="1347" max="1347" width="7.59765625" customWidth="1"/>
    <col min="1348" max="1348" width="5.3984375" customWidth="1"/>
    <col min="1349" max="1349" width="7.59765625" customWidth="1"/>
    <col min="1350" max="1350" width="5.3984375" bestFit="1" customWidth="1"/>
    <col min="1352" max="1353" width="5.3984375" bestFit="1" customWidth="1"/>
    <col min="1354" max="1354" width="2.09765625" bestFit="1" customWidth="1"/>
    <col min="1505" max="1505" width="4.3984375" customWidth="1"/>
    <col min="1506" max="1506" width="30.5" customWidth="1"/>
    <col min="1509" max="1509" width="10.69921875" customWidth="1"/>
    <col min="1510" max="1510" width="5.19921875" customWidth="1"/>
    <col min="1511" max="1511" width="7.59765625" customWidth="1"/>
    <col min="1512" max="1512" width="5.3984375" customWidth="1"/>
    <col min="1513" max="1513" width="7.59765625" customWidth="1"/>
    <col min="1514" max="1514" width="6" bestFit="1" customWidth="1"/>
    <col min="1515" max="1515" width="7.59765625" customWidth="1"/>
    <col min="1516" max="1516" width="5.3984375" customWidth="1"/>
    <col min="1517" max="1517" width="7.59765625" customWidth="1"/>
    <col min="1518" max="1518" width="5.3984375" bestFit="1" customWidth="1"/>
    <col min="1519" max="1519" width="7.59765625" customWidth="1"/>
    <col min="1520" max="1520" width="5.3984375" customWidth="1"/>
    <col min="1521" max="1521" width="7.59765625" customWidth="1"/>
    <col min="1522" max="1522" width="5.3984375" bestFit="1" customWidth="1"/>
    <col min="1523" max="1523" width="7.59765625" customWidth="1"/>
    <col min="1524" max="1524" width="5.3984375" customWidth="1"/>
    <col min="1525" max="1525" width="7.59765625" customWidth="1"/>
    <col min="1526" max="1526" width="5.3984375" bestFit="1" customWidth="1"/>
    <col min="1527" max="1527" width="7.59765625" customWidth="1"/>
    <col min="1528" max="1528" width="5.3984375" customWidth="1"/>
    <col min="1529" max="1529" width="7.59765625" customWidth="1"/>
    <col min="1530" max="1530" width="5.3984375" bestFit="1" customWidth="1"/>
    <col min="1531" max="1531" width="7.59765625" customWidth="1"/>
    <col min="1532" max="1532" width="5.3984375" customWidth="1"/>
    <col min="1533" max="1533" width="7.59765625" customWidth="1"/>
    <col min="1534" max="1534" width="5.3984375" bestFit="1" customWidth="1"/>
    <col min="1535" max="1535" width="7.59765625" customWidth="1"/>
    <col min="1536" max="1536" width="5.3984375" customWidth="1"/>
    <col min="1537" max="1537" width="7.59765625" customWidth="1"/>
    <col min="1538" max="1538" width="5.3984375" bestFit="1" customWidth="1"/>
    <col min="1539" max="1539" width="7.59765625" customWidth="1"/>
    <col min="1540" max="1540" width="5.3984375" customWidth="1"/>
    <col min="1541" max="1541" width="7.59765625" customWidth="1"/>
    <col min="1542" max="1542" width="5.3984375" bestFit="1" customWidth="1"/>
    <col min="1543" max="1543" width="7.59765625" customWidth="1"/>
    <col min="1544" max="1544" width="5.3984375" customWidth="1"/>
    <col min="1545" max="1545" width="7.59765625" customWidth="1"/>
    <col min="1546" max="1546" width="5.3984375" bestFit="1" customWidth="1"/>
    <col min="1547" max="1547" width="7.59765625" customWidth="1"/>
    <col min="1548" max="1548" width="5.3984375" customWidth="1"/>
    <col min="1549" max="1549" width="7.59765625" customWidth="1"/>
    <col min="1550" max="1550" width="5.3984375" bestFit="1" customWidth="1"/>
    <col min="1551" max="1551" width="7.59765625" customWidth="1"/>
    <col min="1552" max="1552" width="5.3984375" customWidth="1"/>
    <col min="1553" max="1553" width="7.59765625" customWidth="1"/>
    <col min="1554" max="1554" width="5.3984375" bestFit="1" customWidth="1"/>
    <col min="1555" max="1555" width="7.59765625" customWidth="1"/>
    <col min="1556" max="1556" width="5.3984375" customWidth="1"/>
    <col min="1557" max="1557" width="7.59765625" customWidth="1"/>
    <col min="1558" max="1558" width="5.3984375" bestFit="1" customWidth="1"/>
    <col min="1559" max="1559" width="7.59765625" customWidth="1"/>
    <col min="1560" max="1560" width="5.3984375" customWidth="1"/>
    <col min="1561" max="1561" width="7.59765625" customWidth="1"/>
    <col min="1562" max="1562" width="5.3984375" bestFit="1" customWidth="1"/>
    <col min="1563" max="1563" width="7.59765625" customWidth="1"/>
    <col min="1564" max="1564" width="5.3984375" customWidth="1"/>
    <col min="1565" max="1565" width="7.59765625" customWidth="1"/>
    <col min="1566" max="1566" width="5.3984375" bestFit="1" customWidth="1"/>
    <col min="1567" max="1567" width="7.59765625" customWidth="1"/>
    <col min="1568" max="1568" width="5.3984375" customWidth="1"/>
    <col min="1569" max="1569" width="7.59765625" customWidth="1"/>
    <col min="1570" max="1570" width="5.3984375" bestFit="1" customWidth="1"/>
    <col min="1571" max="1571" width="7.59765625" customWidth="1"/>
    <col min="1572" max="1572" width="5.3984375" customWidth="1"/>
    <col min="1573" max="1573" width="7.59765625" customWidth="1"/>
    <col min="1574" max="1574" width="5.3984375" bestFit="1" customWidth="1"/>
    <col min="1575" max="1575" width="7.59765625" customWidth="1"/>
    <col min="1576" max="1576" width="5.3984375" customWidth="1"/>
    <col min="1577" max="1577" width="7.59765625" customWidth="1"/>
    <col min="1578" max="1578" width="5.3984375" bestFit="1" customWidth="1"/>
    <col min="1579" max="1579" width="7.59765625" customWidth="1"/>
    <col min="1580" max="1580" width="5.3984375" customWidth="1"/>
    <col min="1581" max="1581" width="7.59765625" customWidth="1"/>
    <col min="1582" max="1582" width="5.3984375" bestFit="1" customWidth="1"/>
    <col min="1583" max="1583" width="7.59765625" customWidth="1"/>
    <col min="1584" max="1584" width="5.3984375" customWidth="1"/>
    <col min="1585" max="1585" width="7.59765625" customWidth="1"/>
    <col min="1586" max="1586" width="5.3984375" bestFit="1" customWidth="1"/>
    <col min="1587" max="1587" width="7.59765625" customWidth="1"/>
    <col min="1588" max="1588" width="5.3984375" customWidth="1"/>
    <col min="1589" max="1589" width="7.59765625" customWidth="1"/>
    <col min="1590" max="1590" width="5.3984375" bestFit="1" customWidth="1"/>
    <col min="1591" max="1591" width="7.59765625" customWidth="1"/>
    <col min="1592" max="1592" width="5.3984375" customWidth="1"/>
    <col min="1593" max="1593" width="7.59765625" customWidth="1"/>
    <col min="1594" max="1594" width="5.3984375" bestFit="1" customWidth="1"/>
    <col min="1595" max="1595" width="7.59765625" customWidth="1"/>
    <col min="1596" max="1596" width="5.3984375" customWidth="1"/>
    <col min="1597" max="1597" width="7.59765625" customWidth="1"/>
    <col min="1598" max="1598" width="5.3984375" bestFit="1" customWidth="1"/>
    <col min="1599" max="1599" width="7.59765625" customWidth="1"/>
    <col min="1600" max="1600" width="5.3984375" customWidth="1"/>
    <col min="1601" max="1601" width="7.59765625" customWidth="1"/>
    <col min="1602" max="1602" width="5.3984375" bestFit="1" customWidth="1"/>
    <col min="1603" max="1603" width="7.59765625" customWidth="1"/>
    <col min="1604" max="1604" width="5.3984375" customWidth="1"/>
    <col min="1605" max="1605" width="7.59765625" customWidth="1"/>
    <col min="1606" max="1606" width="5.3984375" bestFit="1" customWidth="1"/>
    <col min="1608" max="1609" width="5.3984375" bestFit="1" customWidth="1"/>
    <col min="1610" max="1610" width="2.09765625" bestFit="1" customWidth="1"/>
    <col min="1761" max="1761" width="4.3984375" customWidth="1"/>
    <col min="1762" max="1762" width="30.5" customWidth="1"/>
    <col min="1765" max="1765" width="10.69921875" customWidth="1"/>
    <col min="1766" max="1766" width="5.19921875" customWidth="1"/>
    <col min="1767" max="1767" width="7.59765625" customWidth="1"/>
    <col min="1768" max="1768" width="5.3984375" customWidth="1"/>
    <col min="1769" max="1769" width="7.59765625" customWidth="1"/>
    <col min="1770" max="1770" width="6" bestFit="1" customWidth="1"/>
    <col min="1771" max="1771" width="7.59765625" customWidth="1"/>
    <col min="1772" max="1772" width="5.3984375" customWidth="1"/>
    <col min="1773" max="1773" width="7.59765625" customWidth="1"/>
    <col min="1774" max="1774" width="5.3984375" bestFit="1" customWidth="1"/>
    <col min="1775" max="1775" width="7.59765625" customWidth="1"/>
    <col min="1776" max="1776" width="5.3984375" customWidth="1"/>
    <col min="1777" max="1777" width="7.59765625" customWidth="1"/>
    <col min="1778" max="1778" width="5.3984375" bestFit="1" customWidth="1"/>
    <col min="1779" max="1779" width="7.59765625" customWidth="1"/>
    <col min="1780" max="1780" width="5.3984375" customWidth="1"/>
    <col min="1781" max="1781" width="7.59765625" customWidth="1"/>
    <col min="1782" max="1782" width="5.3984375" bestFit="1" customWidth="1"/>
    <col min="1783" max="1783" width="7.59765625" customWidth="1"/>
    <col min="1784" max="1784" width="5.3984375" customWidth="1"/>
    <col min="1785" max="1785" width="7.59765625" customWidth="1"/>
    <col min="1786" max="1786" width="5.3984375" bestFit="1" customWidth="1"/>
    <col min="1787" max="1787" width="7.59765625" customWidth="1"/>
    <col min="1788" max="1788" width="5.3984375" customWidth="1"/>
    <col min="1789" max="1789" width="7.59765625" customWidth="1"/>
    <col min="1790" max="1790" width="5.3984375" bestFit="1" customWidth="1"/>
    <col min="1791" max="1791" width="7.59765625" customWidth="1"/>
    <col min="1792" max="1792" width="5.3984375" customWidth="1"/>
    <col min="1793" max="1793" width="7.59765625" customWidth="1"/>
    <col min="1794" max="1794" width="5.3984375" bestFit="1" customWidth="1"/>
    <col min="1795" max="1795" width="7.59765625" customWidth="1"/>
    <col min="1796" max="1796" width="5.3984375" customWidth="1"/>
    <col min="1797" max="1797" width="7.59765625" customWidth="1"/>
    <col min="1798" max="1798" width="5.3984375" bestFit="1" customWidth="1"/>
    <col min="1799" max="1799" width="7.59765625" customWidth="1"/>
    <col min="1800" max="1800" width="5.3984375" customWidth="1"/>
    <col min="1801" max="1801" width="7.59765625" customWidth="1"/>
    <col min="1802" max="1802" width="5.3984375" bestFit="1" customWidth="1"/>
    <col min="1803" max="1803" width="7.59765625" customWidth="1"/>
    <col min="1804" max="1804" width="5.3984375" customWidth="1"/>
    <col min="1805" max="1805" width="7.59765625" customWidth="1"/>
    <col min="1806" max="1806" width="5.3984375" bestFit="1" customWidth="1"/>
    <col min="1807" max="1807" width="7.59765625" customWidth="1"/>
    <col min="1808" max="1808" width="5.3984375" customWidth="1"/>
    <col min="1809" max="1809" width="7.59765625" customWidth="1"/>
    <col min="1810" max="1810" width="5.3984375" bestFit="1" customWidth="1"/>
    <col min="1811" max="1811" width="7.59765625" customWidth="1"/>
    <col min="1812" max="1812" width="5.3984375" customWidth="1"/>
    <col min="1813" max="1813" width="7.59765625" customWidth="1"/>
    <col min="1814" max="1814" width="5.3984375" bestFit="1" customWidth="1"/>
    <col min="1815" max="1815" width="7.59765625" customWidth="1"/>
    <col min="1816" max="1816" width="5.3984375" customWidth="1"/>
    <col min="1817" max="1817" width="7.59765625" customWidth="1"/>
    <col min="1818" max="1818" width="5.3984375" bestFit="1" customWidth="1"/>
    <col min="1819" max="1819" width="7.59765625" customWidth="1"/>
    <col min="1820" max="1820" width="5.3984375" customWidth="1"/>
    <col min="1821" max="1821" width="7.59765625" customWidth="1"/>
    <col min="1822" max="1822" width="5.3984375" bestFit="1" customWidth="1"/>
    <col min="1823" max="1823" width="7.59765625" customWidth="1"/>
    <col min="1824" max="1824" width="5.3984375" customWidth="1"/>
    <col min="1825" max="1825" width="7.59765625" customWidth="1"/>
    <col min="1826" max="1826" width="5.3984375" bestFit="1" customWidth="1"/>
    <col min="1827" max="1827" width="7.59765625" customWidth="1"/>
    <col min="1828" max="1828" width="5.3984375" customWidth="1"/>
    <col min="1829" max="1829" width="7.59765625" customWidth="1"/>
    <col min="1830" max="1830" width="5.3984375" bestFit="1" customWidth="1"/>
    <col min="1831" max="1831" width="7.59765625" customWidth="1"/>
    <col min="1832" max="1832" width="5.3984375" customWidth="1"/>
    <col min="1833" max="1833" width="7.59765625" customWidth="1"/>
    <col min="1834" max="1834" width="5.3984375" bestFit="1" customWidth="1"/>
    <col min="1835" max="1835" width="7.59765625" customWidth="1"/>
    <col min="1836" max="1836" width="5.3984375" customWidth="1"/>
    <col min="1837" max="1837" width="7.59765625" customWidth="1"/>
    <col min="1838" max="1838" width="5.3984375" bestFit="1" customWidth="1"/>
    <col min="1839" max="1839" width="7.59765625" customWidth="1"/>
    <col min="1840" max="1840" width="5.3984375" customWidth="1"/>
    <col min="1841" max="1841" width="7.59765625" customWidth="1"/>
    <col min="1842" max="1842" width="5.3984375" bestFit="1" customWidth="1"/>
    <col min="1843" max="1843" width="7.59765625" customWidth="1"/>
    <col min="1844" max="1844" width="5.3984375" customWidth="1"/>
    <col min="1845" max="1845" width="7.59765625" customWidth="1"/>
    <col min="1846" max="1846" width="5.3984375" bestFit="1" customWidth="1"/>
    <col min="1847" max="1847" width="7.59765625" customWidth="1"/>
    <col min="1848" max="1848" width="5.3984375" customWidth="1"/>
    <col min="1849" max="1849" width="7.59765625" customWidth="1"/>
    <col min="1850" max="1850" width="5.3984375" bestFit="1" customWidth="1"/>
    <col min="1851" max="1851" width="7.59765625" customWidth="1"/>
    <col min="1852" max="1852" width="5.3984375" customWidth="1"/>
    <col min="1853" max="1853" width="7.59765625" customWidth="1"/>
    <col min="1854" max="1854" width="5.3984375" bestFit="1" customWidth="1"/>
    <col min="1855" max="1855" width="7.59765625" customWidth="1"/>
    <col min="1856" max="1856" width="5.3984375" customWidth="1"/>
    <col min="1857" max="1857" width="7.59765625" customWidth="1"/>
    <col min="1858" max="1858" width="5.3984375" bestFit="1" customWidth="1"/>
    <col min="1859" max="1859" width="7.59765625" customWidth="1"/>
    <col min="1860" max="1860" width="5.3984375" customWidth="1"/>
    <col min="1861" max="1861" width="7.59765625" customWidth="1"/>
    <col min="1862" max="1862" width="5.3984375" bestFit="1" customWidth="1"/>
    <col min="1864" max="1865" width="5.3984375" bestFit="1" customWidth="1"/>
    <col min="1866" max="1866" width="2.09765625" bestFit="1" customWidth="1"/>
    <col min="2017" max="2017" width="4.3984375" customWidth="1"/>
    <col min="2018" max="2018" width="30.5" customWidth="1"/>
    <col min="2021" max="2021" width="10.69921875" customWidth="1"/>
    <col min="2022" max="2022" width="5.19921875" customWidth="1"/>
    <col min="2023" max="2023" width="7.59765625" customWidth="1"/>
    <col min="2024" max="2024" width="5.3984375" customWidth="1"/>
    <col min="2025" max="2025" width="7.59765625" customWidth="1"/>
    <col min="2026" max="2026" width="6" bestFit="1" customWidth="1"/>
    <col min="2027" max="2027" width="7.59765625" customWidth="1"/>
    <col min="2028" max="2028" width="5.3984375" customWidth="1"/>
    <col min="2029" max="2029" width="7.59765625" customWidth="1"/>
    <col min="2030" max="2030" width="5.3984375" bestFit="1" customWidth="1"/>
    <col min="2031" max="2031" width="7.59765625" customWidth="1"/>
    <col min="2032" max="2032" width="5.3984375" customWidth="1"/>
    <col min="2033" max="2033" width="7.59765625" customWidth="1"/>
    <col min="2034" max="2034" width="5.3984375" bestFit="1" customWidth="1"/>
    <col min="2035" max="2035" width="7.59765625" customWidth="1"/>
    <col min="2036" max="2036" width="5.3984375" customWidth="1"/>
    <col min="2037" max="2037" width="7.59765625" customWidth="1"/>
    <col min="2038" max="2038" width="5.3984375" bestFit="1" customWidth="1"/>
    <col min="2039" max="2039" width="7.59765625" customWidth="1"/>
    <col min="2040" max="2040" width="5.3984375" customWidth="1"/>
    <col min="2041" max="2041" width="7.59765625" customWidth="1"/>
    <col min="2042" max="2042" width="5.3984375" bestFit="1" customWidth="1"/>
    <col min="2043" max="2043" width="7.59765625" customWidth="1"/>
    <col min="2044" max="2044" width="5.3984375" customWidth="1"/>
    <col min="2045" max="2045" width="7.59765625" customWidth="1"/>
    <col min="2046" max="2046" width="5.3984375" bestFit="1" customWidth="1"/>
    <col min="2047" max="2047" width="7.59765625" customWidth="1"/>
    <col min="2048" max="2048" width="5.3984375" customWidth="1"/>
    <col min="2049" max="2049" width="7.59765625" customWidth="1"/>
    <col min="2050" max="2050" width="5.3984375" bestFit="1" customWidth="1"/>
    <col min="2051" max="2051" width="7.59765625" customWidth="1"/>
    <col min="2052" max="2052" width="5.3984375" customWidth="1"/>
    <col min="2053" max="2053" width="7.59765625" customWidth="1"/>
    <col min="2054" max="2054" width="5.3984375" bestFit="1" customWidth="1"/>
    <col min="2055" max="2055" width="7.59765625" customWidth="1"/>
    <col min="2056" max="2056" width="5.3984375" customWidth="1"/>
    <col min="2057" max="2057" width="7.59765625" customWidth="1"/>
    <col min="2058" max="2058" width="5.3984375" bestFit="1" customWidth="1"/>
    <col min="2059" max="2059" width="7.59765625" customWidth="1"/>
    <col min="2060" max="2060" width="5.3984375" customWidth="1"/>
    <col min="2061" max="2061" width="7.59765625" customWidth="1"/>
    <col min="2062" max="2062" width="5.3984375" bestFit="1" customWidth="1"/>
    <col min="2063" max="2063" width="7.59765625" customWidth="1"/>
    <col min="2064" max="2064" width="5.3984375" customWidth="1"/>
    <col min="2065" max="2065" width="7.59765625" customWidth="1"/>
    <col min="2066" max="2066" width="5.3984375" bestFit="1" customWidth="1"/>
    <col min="2067" max="2067" width="7.59765625" customWidth="1"/>
    <col min="2068" max="2068" width="5.3984375" customWidth="1"/>
    <col min="2069" max="2069" width="7.59765625" customWidth="1"/>
    <col min="2070" max="2070" width="5.3984375" bestFit="1" customWidth="1"/>
    <col min="2071" max="2071" width="7.59765625" customWidth="1"/>
    <col min="2072" max="2072" width="5.3984375" customWidth="1"/>
    <col min="2073" max="2073" width="7.59765625" customWidth="1"/>
    <col min="2074" max="2074" width="5.3984375" bestFit="1" customWidth="1"/>
    <col min="2075" max="2075" width="7.59765625" customWidth="1"/>
    <col min="2076" max="2076" width="5.3984375" customWidth="1"/>
    <col min="2077" max="2077" width="7.59765625" customWidth="1"/>
    <col min="2078" max="2078" width="5.3984375" bestFit="1" customWidth="1"/>
    <col min="2079" max="2079" width="7.59765625" customWidth="1"/>
    <col min="2080" max="2080" width="5.3984375" customWidth="1"/>
    <col min="2081" max="2081" width="7.59765625" customWidth="1"/>
    <col min="2082" max="2082" width="5.3984375" bestFit="1" customWidth="1"/>
    <col min="2083" max="2083" width="7.59765625" customWidth="1"/>
    <col min="2084" max="2084" width="5.3984375" customWidth="1"/>
    <col min="2085" max="2085" width="7.59765625" customWidth="1"/>
    <col min="2086" max="2086" width="5.3984375" bestFit="1" customWidth="1"/>
    <col min="2087" max="2087" width="7.59765625" customWidth="1"/>
    <col min="2088" max="2088" width="5.3984375" customWidth="1"/>
    <col min="2089" max="2089" width="7.59765625" customWidth="1"/>
    <col min="2090" max="2090" width="5.3984375" bestFit="1" customWidth="1"/>
    <col min="2091" max="2091" width="7.59765625" customWidth="1"/>
    <col min="2092" max="2092" width="5.3984375" customWidth="1"/>
    <col min="2093" max="2093" width="7.59765625" customWidth="1"/>
    <col min="2094" max="2094" width="5.3984375" bestFit="1" customWidth="1"/>
    <col min="2095" max="2095" width="7.59765625" customWidth="1"/>
    <col min="2096" max="2096" width="5.3984375" customWidth="1"/>
    <col min="2097" max="2097" width="7.59765625" customWidth="1"/>
    <col min="2098" max="2098" width="5.3984375" bestFit="1" customWidth="1"/>
    <col min="2099" max="2099" width="7.59765625" customWidth="1"/>
    <col min="2100" max="2100" width="5.3984375" customWidth="1"/>
    <col min="2101" max="2101" width="7.59765625" customWidth="1"/>
    <col min="2102" max="2102" width="5.3984375" bestFit="1" customWidth="1"/>
    <col min="2103" max="2103" width="7.59765625" customWidth="1"/>
    <col min="2104" max="2104" width="5.3984375" customWidth="1"/>
    <col min="2105" max="2105" width="7.59765625" customWidth="1"/>
    <col min="2106" max="2106" width="5.3984375" bestFit="1" customWidth="1"/>
    <col min="2107" max="2107" width="7.59765625" customWidth="1"/>
    <col min="2108" max="2108" width="5.3984375" customWidth="1"/>
    <col min="2109" max="2109" width="7.59765625" customWidth="1"/>
    <col min="2110" max="2110" width="5.3984375" bestFit="1" customWidth="1"/>
    <col min="2111" max="2111" width="7.59765625" customWidth="1"/>
    <col min="2112" max="2112" width="5.3984375" customWidth="1"/>
    <col min="2113" max="2113" width="7.59765625" customWidth="1"/>
    <col min="2114" max="2114" width="5.3984375" bestFit="1" customWidth="1"/>
    <col min="2115" max="2115" width="7.59765625" customWidth="1"/>
    <col min="2116" max="2116" width="5.3984375" customWidth="1"/>
    <col min="2117" max="2117" width="7.59765625" customWidth="1"/>
    <col min="2118" max="2118" width="5.3984375" bestFit="1" customWidth="1"/>
    <col min="2120" max="2121" width="5.3984375" bestFit="1" customWidth="1"/>
    <col min="2122" max="2122" width="2.09765625" bestFit="1" customWidth="1"/>
    <col min="2273" max="2273" width="4.3984375" customWidth="1"/>
    <col min="2274" max="2274" width="30.5" customWidth="1"/>
    <col min="2277" max="2277" width="10.69921875" customWidth="1"/>
    <col min="2278" max="2278" width="5.19921875" customWidth="1"/>
    <col min="2279" max="2279" width="7.59765625" customWidth="1"/>
    <col min="2280" max="2280" width="5.3984375" customWidth="1"/>
    <col min="2281" max="2281" width="7.59765625" customWidth="1"/>
    <col min="2282" max="2282" width="6" bestFit="1" customWidth="1"/>
    <col min="2283" max="2283" width="7.59765625" customWidth="1"/>
    <col min="2284" max="2284" width="5.3984375" customWidth="1"/>
    <col min="2285" max="2285" width="7.59765625" customWidth="1"/>
    <col min="2286" max="2286" width="5.3984375" bestFit="1" customWidth="1"/>
    <col min="2287" max="2287" width="7.59765625" customWidth="1"/>
    <col min="2288" max="2288" width="5.3984375" customWidth="1"/>
    <col min="2289" max="2289" width="7.59765625" customWidth="1"/>
    <col min="2290" max="2290" width="5.3984375" bestFit="1" customWidth="1"/>
    <col min="2291" max="2291" width="7.59765625" customWidth="1"/>
    <col min="2292" max="2292" width="5.3984375" customWidth="1"/>
    <col min="2293" max="2293" width="7.59765625" customWidth="1"/>
    <col min="2294" max="2294" width="5.3984375" bestFit="1" customWidth="1"/>
    <col min="2295" max="2295" width="7.59765625" customWidth="1"/>
    <col min="2296" max="2296" width="5.3984375" customWidth="1"/>
    <col min="2297" max="2297" width="7.59765625" customWidth="1"/>
    <col min="2298" max="2298" width="5.3984375" bestFit="1" customWidth="1"/>
    <col min="2299" max="2299" width="7.59765625" customWidth="1"/>
    <col min="2300" max="2300" width="5.3984375" customWidth="1"/>
    <col min="2301" max="2301" width="7.59765625" customWidth="1"/>
    <col min="2302" max="2302" width="5.3984375" bestFit="1" customWidth="1"/>
    <col min="2303" max="2303" width="7.59765625" customWidth="1"/>
    <col min="2304" max="2304" width="5.3984375" customWidth="1"/>
    <col min="2305" max="2305" width="7.59765625" customWidth="1"/>
    <col min="2306" max="2306" width="5.3984375" bestFit="1" customWidth="1"/>
    <col min="2307" max="2307" width="7.59765625" customWidth="1"/>
    <col min="2308" max="2308" width="5.3984375" customWidth="1"/>
    <col min="2309" max="2309" width="7.59765625" customWidth="1"/>
    <col min="2310" max="2310" width="5.3984375" bestFit="1" customWidth="1"/>
    <col min="2311" max="2311" width="7.59765625" customWidth="1"/>
    <col min="2312" max="2312" width="5.3984375" customWidth="1"/>
    <col min="2313" max="2313" width="7.59765625" customWidth="1"/>
    <col min="2314" max="2314" width="5.3984375" bestFit="1" customWidth="1"/>
    <col min="2315" max="2315" width="7.59765625" customWidth="1"/>
    <col min="2316" max="2316" width="5.3984375" customWidth="1"/>
    <col min="2317" max="2317" width="7.59765625" customWidth="1"/>
    <col min="2318" max="2318" width="5.3984375" bestFit="1" customWidth="1"/>
    <col min="2319" max="2319" width="7.59765625" customWidth="1"/>
    <col min="2320" max="2320" width="5.3984375" customWidth="1"/>
    <col min="2321" max="2321" width="7.59765625" customWidth="1"/>
    <col min="2322" max="2322" width="5.3984375" bestFit="1" customWidth="1"/>
    <col min="2323" max="2323" width="7.59765625" customWidth="1"/>
    <col min="2324" max="2324" width="5.3984375" customWidth="1"/>
    <col min="2325" max="2325" width="7.59765625" customWidth="1"/>
    <col min="2326" max="2326" width="5.3984375" bestFit="1" customWidth="1"/>
    <col min="2327" max="2327" width="7.59765625" customWidth="1"/>
    <col min="2328" max="2328" width="5.3984375" customWidth="1"/>
    <col min="2329" max="2329" width="7.59765625" customWidth="1"/>
    <col min="2330" max="2330" width="5.3984375" bestFit="1" customWidth="1"/>
    <col min="2331" max="2331" width="7.59765625" customWidth="1"/>
    <col min="2332" max="2332" width="5.3984375" customWidth="1"/>
    <col min="2333" max="2333" width="7.59765625" customWidth="1"/>
    <col min="2334" max="2334" width="5.3984375" bestFit="1" customWidth="1"/>
    <col min="2335" max="2335" width="7.59765625" customWidth="1"/>
    <col min="2336" max="2336" width="5.3984375" customWidth="1"/>
    <col min="2337" max="2337" width="7.59765625" customWidth="1"/>
    <col min="2338" max="2338" width="5.3984375" bestFit="1" customWidth="1"/>
    <col min="2339" max="2339" width="7.59765625" customWidth="1"/>
    <col min="2340" max="2340" width="5.3984375" customWidth="1"/>
    <col min="2341" max="2341" width="7.59765625" customWidth="1"/>
    <col min="2342" max="2342" width="5.3984375" bestFit="1" customWidth="1"/>
    <col min="2343" max="2343" width="7.59765625" customWidth="1"/>
    <col min="2344" max="2344" width="5.3984375" customWidth="1"/>
    <col min="2345" max="2345" width="7.59765625" customWidth="1"/>
    <col min="2346" max="2346" width="5.3984375" bestFit="1" customWidth="1"/>
    <col min="2347" max="2347" width="7.59765625" customWidth="1"/>
    <col min="2348" max="2348" width="5.3984375" customWidth="1"/>
    <col min="2349" max="2349" width="7.59765625" customWidth="1"/>
    <col min="2350" max="2350" width="5.3984375" bestFit="1" customWidth="1"/>
    <col min="2351" max="2351" width="7.59765625" customWidth="1"/>
    <col min="2352" max="2352" width="5.3984375" customWidth="1"/>
    <col min="2353" max="2353" width="7.59765625" customWidth="1"/>
    <col min="2354" max="2354" width="5.3984375" bestFit="1" customWidth="1"/>
    <col min="2355" max="2355" width="7.59765625" customWidth="1"/>
    <col min="2356" max="2356" width="5.3984375" customWidth="1"/>
    <col min="2357" max="2357" width="7.59765625" customWidth="1"/>
    <col min="2358" max="2358" width="5.3984375" bestFit="1" customWidth="1"/>
    <col min="2359" max="2359" width="7.59765625" customWidth="1"/>
    <col min="2360" max="2360" width="5.3984375" customWidth="1"/>
    <col min="2361" max="2361" width="7.59765625" customWidth="1"/>
    <col min="2362" max="2362" width="5.3984375" bestFit="1" customWidth="1"/>
    <col min="2363" max="2363" width="7.59765625" customWidth="1"/>
    <col min="2364" max="2364" width="5.3984375" customWidth="1"/>
    <col min="2365" max="2365" width="7.59765625" customWidth="1"/>
    <col min="2366" max="2366" width="5.3984375" bestFit="1" customWidth="1"/>
    <col min="2367" max="2367" width="7.59765625" customWidth="1"/>
    <col min="2368" max="2368" width="5.3984375" customWidth="1"/>
    <col min="2369" max="2369" width="7.59765625" customWidth="1"/>
    <col min="2370" max="2370" width="5.3984375" bestFit="1" customWidth="1"/>
    <col min="2371" max="2371" width="7.59765625" customWidth="1"/>
    <col min="2372" max="2372" width="5.3984375" customWidth="1"/>
    <col min="2373" max="2373" width="7.59765625" customWidth="1"/>
    <col min="2374" max="2374" width="5.3984375" bestFit="1" customWidth="1"/>
    <col min="2376" max="2377" width="5.3984375" bestFit="1" customWidth="1"/>
    <col min="2378" max="2378" width="2.09765625" bestFit="1" customWidth="1"/>
    <col min="2529" max="2529" width="4.3984375" customWidth="1"/>
    <col min="2530" max="2530" width="30.5" customWidth="1"/>
    <col min="2533" max="2533" width="10.69921875" customWidth="1"/>
    <col min="2534" max="2534" width="5.19921875" customWidth="1"/>
    <col min="2535" max="2535" width="7.59765625" customWidth="1"/>
    <col min="2536" max="2536" width="5.3984375" customWidth="1"/>
    <col min="2537" max="2537" width="7.59765625" customWidth="1"/>
    <col min="2538" max="2538" width="6" bestFit="1" customWidth="1"/>
    <col min="2539" max="2539" width="7.59765625" customWidth="1"/>
    <col min="2540" max="2540" width="5.3984375" customWidth="1"/>
    <col min="2541" max="2541" width="7.59765625" customWidth="1"/>
    <col min="2542" max="2542" width="5.3984375" bestFit="1" customWidth="1"/>
    <col min="2543" max="2543" width="7.59765625" customWidth="1"/>
    <col min="2544" max="2544" width="5.3984375" customWidth="1"/>
    <col min="2545" max="2545" width="7.59765625" customWidth="1"/>
    <col min="2546" max="2546" width="5.3984375" bestFit="1" customWidth="1"/>
    <col min="2547" max="2547" width="7.59765625" customWidth="1"/>
    <col min="2548" max="2548" width="5.3984375" customWidth="1"/>
    <col min="2549" max="2549" width="7.59765625" customWidth="1"/>
    <col min="2550" max="2550" width="5.3984375" bestFit="1" customWidth="1"/>
    <col min="2551" max="2551" width="7.59765625" customWidth="1"/>
    <col min="2552" max="2552" width="5.3984375" customWidth="1"/>
    <col min="2553" max="2553" width="7.59765625" customWidth="1"/>
    <col min="2554" max="2554" width="5.3984375" bestFit="1" customWidth="1"/>
    <col min="2555" max="2555" width="7.59765625" customWidth="1"/>
    <col min="2556" max="2556" width="5.3984375" customWidth="1"/>
    <col min="2557" max="2557" width="7.59765625" customWidth="1"/>
    <col min="2558" max="2558" width="5.3984375" bestFit="1" customWidth="1"/>
    <col min="2559" max="2559" width="7.59765625" customWidth="1"/>
    <col min="2560" max="2560" width="5.3984375" customWidth="1"/>
    <col min="2561" max="2561" width="7.59765625" customWidth="1"/>
    <col min="2562" max="2562" width="5.3984375" bestFit="1" customWidth="1"/>
    <col min="2563" max="2563" width="7.59765625" customWidth="1"/>
    <col min="2564" max="2564" width="5.3984375" customWidth="1"/>
    <col min="2565" max="2565" width="7.59765625" customWidth="1"/>
    <col min="2566" max="2566" width="5.3984375" bestFit="1" customWidth="1"/>
    <col min="2567" max="2567" width="7.59765625" customWidth="1"/>
    <col min="2568" max="2568" width="5.3984375" customWidth="1"/>
    <col min="2569" max="2569" width="7.59765625" customWidth="1"/>
    <col min="2570" max="2570" width="5.3984375" bestFit="1" customWidth="1"/>
    <col min="2571" max="2571" width="7.59765625" customWidth="1"/>
    <col min="2572" max="2572" width="5.3984375" customWidth="1"/>
    <col min="2573" max="2573" width="7.59765625" customWidth="1"/>
    <col min="2574" max="2574" width="5.3984375" bestFit="1" customWidth="1"/>
    <col min="2575" max="2575" width="7.59765625" customWidth="1"/>
    <col min="2576" max="2576" width="5.3984375" customWidth="1"/>
    <col min="2577" max="2577" width="7.59765625" customWidth="1"/>
    <col min="2578" max="2578" width="5.3984375" bestFit="1" customWidth="1"/>
    <col min="2579" max="2579" width="7.59765625" customWidth="1"/>
    <col min="2580" max="2580" width="5.3984375" customWidth="1"/>
    <col min="2581" max="2581" width="7.59765625" customWidth="1"/>
    <col min="2582" max="2582" width="5.3984375" bestFit="1" customWidth="1"/>
    <col min="2583" max="2583" width="7.59765625" customWidth="1"/>
    <col min="2584" max="2584" width="5.3984375" customWidth="1"/>
    <col min="2585" max="2585" width="7.59765625" customWidth="1"/>
    <col min="2586" max="2586" width="5.3984375" bestFit="1" customWidth="1"/>
    <col min="2587" max="2587" width="7.59765625" customWidth="1"/>
    <col min="2588" max="2588" width="5.3984375" customWidth="1"/>
    <col min="2589" max="2589" width="7.59765625" customWidth="1"/>
    <col min="2590" max="2590" width="5.3984375" bestFit="1" customWidth="1"/>
    <col min="2591" max="2591" width="7.59765625" customWidth="1"/>
    <col min="2592" max="2592" width="5.3984375" customWidth="1"/>
    <col min="2593" max="2593" width="7.59765625" customWidth="1"/>
    <col min="2594" max="2594" width="5.3984375" bestFit="1" customWidth="1"/>
    <col min="2595" max="2595" width="7.59765625" customWidth="1"/>
    <col min="2596" max="2596" width="5.3984375" customWidth="1"/>
    <col min="2597" max="2597" width="7.59765625" customWidth="1"/>
    <col min="2598" max="2598" width="5.3984375" bestFit="1" customWidth="1"/>
    <col min="2599" max="2599" width="7.59765625" customWidth="1"/>
    <col min="2600" max="2600" width="5.3984375" customWidth="1"/>
    <col min="2601" max="2601" width="7.59765625" customWidth="1"/>
    <col min="2602" max="2602" width="5.3984375" bestFit="1" customWidth="1"/>
    <col min="2603" max="2603" width="7.59765625" customWidth="1"/>
    <col min="2604" max="2604" width="5.3984375" customWidth="1"/>
    <col min="2605" max="2605" width="7.59765625" customWidth="1"/>
    <col min="2606" max="2606" width="5.3984375" bestFit="1" customWidth="1"/>
    <col min="2607" max="2607" width="7.59765625" customWidth="1"/>
    <col min="2608" max="2608" width="5.3984375" customWidth="1"/>
    <col min="2609" max="2609" width="7.59765625" customWidth="1"/>
    <col min="2610" max="2610" width="5.3984375" bestFit="1" customWidth="1"/>
    <col min="2611" max="2611" width="7.59765625" customWidth="1"/>
    <col min="2612" max="2612" width="5.3984375" customWidth="1"/>
    <col min="2613" max="2613" width="7.59765625" customWidth="1"/>
    <col min="2614" max="2614" width="5.3984375" bestFit="1" customWidth="1"/>
    <col min="2615" max="2615" width="7.59765625" customWidth="1"/>
    <col min="2616" max="2616" width="5.3984375" customWidth="1"/>
    <col min="2617" max="2617" width="7.59765625" customWidth="1"/>
    <col min="2618" max="2618" width="5.3984375" bestFit="1" customWidth="1"/>
    <col min="2619" max="2619" width="7.59765625" customWidth="1"/>
    <col min="2620" max="2620" width="5.3984375" customWidth="1"/>
    <col min="2621" max="2621" width="7.59765625" customWidth="1"/>
    <col min="2622" max="2622" width="5.3984375" bestFit="1" customWidth="1"/>
    <col min="2623" max="2623" width="7.59765625" customWidth="1"/>
    <col min="2624" max="2624" width="5.3984375" customWidth="1"/>
    <col min="2625" max="2625" width="7.59765625" customWidth="1"/>
    <col min="2626" max="2626" width="5.3984375" bestFit="1" customWidth="1"/>
    <col min="2627" max="2627" width="7.59765625" customWidth="1"/>
    <col min="2628" max="2628" width="5.3984375" customWidth="1"/>
    <col min="2629" max="2629" width="7.59765625" customWidth="1"/>
    <col min="2630" max="2630" width="5.3984375" bestFit="1" customWidth="1"/>
    <col min="2632" max="2633" width="5.3984375" bestFit="1" customWidth="1"/>
    <col min="2634" max="2634" width="2.09765625" bestFit="1" customWidth="1"/>
    <col min="2785" max="2785" width="4.3984375" customWidth="1"/>
    <col min="2786" max="2786" width="30.5" customWidth="1"/>
    <col min="2789" max="2789" width="10.69921875" customWidth="1"/>
    <col min="2790" max="2790" width="5.19921875" customWidth="1"/>
    <col min="2791" max="2791" width="7.59765625" customWidth="1"/>
    <col min="2792" max="2792" width="5.3984375" customWidth="1"/>
    <col min="2793" max="2793" width="7.59765625" customWidth="1"/>
    <col min="2794" max="2794" width="6" bestFit="1" customWidth="1"/>
    <col min="2795" max="2795" width="7.59765625" customWidth="1"/>
    <col min="2796" max="2796" width="5.3984375" customWidth="1"/>
    <col min="2797" max="2797" width="7.59765625" customWidth="1"/>
    <col min="2798" max="2798" width="5.3984375" bestFit="1" customWidth="1"/>
    <col min="2799" max="2799" width="7.59765625" customWidth="1"/>
    <col min="2800" max="2800" width="5.3984375" customWidth="1"/>
    <col min="2801" max="2801" width="7.59765625" customWidth="1"/>
    <col min="2802" max="2802" width="5.3984375" bestFit="1" customWidth="1"/>
    <col min="2803" max="2803" width="7.59765625" customWidth="1"/>
    <col min="2804" max="2804" width="5.3984375" customWidth="1"/>
    <col min="2805" max="2805" width="7.59765625" customWidth="1"/>
    <col min="2806" max="2806" width="5.3984375" bestFit="1" customWidth="1"/>
    <col min="2807" max="2807" width="7.59765625" customWidth="1"/>
    <col min="2808" max="2808" width="5.3984375" customWidth="1"/>
    <col min="2809" max="2809" width="7.59765625" customWidth="1"/>
    <col min="2810" max="2810" width="5.3984375" bestFit="1" customWidth="1"/>
    <col min="2811" max="2811" width="7.59765625" customWidth="1"/>
    <col min="2812" max="2812" width="5.3984375" customWidth="1"/>
    <col min="2813" max="2813" width="7.59765625" customWidth="1"/>
    <col min="2814" max="2814" width="5.3984375" bestFit="1" customWidth="1"/>
    <col min="2815" max="2815" width="7.59765625" customWidth="1"/>
    <col min="2816" max="2816" width="5.3984375" customWidth="1"/>
    <col min="2817" max="2817" width="7.59765625" customWidth="1"/>
    <col min="2818" max="2818" width="5.3984375" bestFit="1" customWidth="1"/>
    <col min="2819" max="2819" width="7.59765625" customWidth="1"/>
    <col min="2820" max="2820" width="5.3984375" customWidth="1"/>
    <col min="2821" max="2821" width="7.59765625" customWidth="1"/>
    <col min="2822" max="2822" width="5.3984375" bestFit="1" customWidth="1"/>
    <col min="2823" max="2823" width="7.59765625" customWidth="1"/>
    <col min="2824" max="2824" width="5.3984375" customWidth="1"/>
    <col min="2825" max="2825" width="7.59765625" customWidth="1"/>
    <col min="2826" max="2826" width="5.3984375" bestFit="1" customWidth="1"/>
    <col min="2827" max="2827" width="7.59765625" customWidth="1"/>
    <col min="2828" max="2828" width="5.3984375" customWidth="1"/>
    <col min="2829" max="2829" width="7.59765625" customWidth="1"/>
    <col min="2830" max="2830" width="5.3984375" bestFit="1" customWidth="1"/>
    <col min="2831" max="2831" width="7.59765625" customWidth="1"/>
    <col min="2832" max="2832" width="5.3984375" customWidth="1"/>
    <col min="2833" max="2833" width="7.59765625" customWidth="1"/>
    <col min="2834" max="2834" width="5.3984375" bestFit="1" customWidth="1"/>
    <col min="2835" max="2835" width="7.59765625" customWidth="1"/>
    <col min="2836" max="2836" width="5.3984375" customWidth="1"/>
    <col min="2837" max="2837" width="7.59765625" customWidth="1"/>
    <col min="2838" max="2838" width="5.3984375" bestFit="1" customWidth="1"/>
    <col min="2839" max="2839" width="7.59765625" customWidth="1"/>
    <col min="2840" max="2840" width="5.3984375" customWidth="1"/>
    <col min="2841" max="2841" width="7.59765625" customWidth="1"/>
    <col min="2842" max="2842" width="5.3984375" bestFit="1" customWidth="1"/>
    <col min="2843" max="2843" width="7.59765625" customWidth="1"/>
    <col min="2844" max="2844" width="5.3984375" customWidth="1"/>
    <col min="2845" max="2845" width="7.59765625" customWidth="1"/>
    <col min="2846" max="2846" width="5.3984375" bestFit="1" customWidth="1"/>
    <col min="2847" max="2847" width="7.59765625" customWidth="1"/>
    <col min="2848" max="2848" width="5.3984375" customWidth="1"/>
    <col min="2849" max="2849" width="7.59765625" customWidth="1"/>
    <col min="2850" max="2850" width="5.3984375" bestFit="1" customWidth="1"/>
    <col min="2851" max="2851" width="7.59765625" customWidth="1"/>
    <col min="2852" max="2852" width="5.3984375" customWidth="1"/>
    <col min="2853" max="2853" width="7.59765625" customWidth="1"/>
    <col min="2854" max="2854" width="5.3984375" bestFit="1" customWidth="1"/>
    <col min="2855" max="2855" width="7.59765625" customWidth="1"/>
    <col min="2856" max="2856" width="5.3984375" customWidth="1"/>
    <col min="2857" max="2857" width="7.59765625" customWidth="1"/>
    <col min="2858" max="2858" width="5.3984375" bestFit="1" customWidth="1"/>
    <col min="2859" max="2859" width="7.59765625" customWidth="1"/>
    <col min="2860" max="2860" width="5.3984375" customWidth="1"/>
    <col min="2861" max="2861" width="7.59765625" customWidth="1"/>
    <col min="2862" max="2862" width="5.3984375" bestFit="1" customWidth="1"/>
    <col min="2863" max="2863" width="7.59765625" customWidth="1"/>
    <col min="2864" max="2864" width="5.3984375" customWidth="1"/>
    <col min="2865" max="2865" width="7.59765625" customWidth="1"/>
    <col min="2866" max="2866" width="5.3984375" bestFit="1" customWidth="1"/>
    <col min="2867" max="2867" width="7.59765625" customWidth="1"/>
    <col min="2868" max="2868" width="5.3984375" customWidth="1"/>
    <col min="2869" max="2869" width="7.59765625" customWidth="1"/>
    <col min="2870" max="2870" width="5.3984375" bestFit="1" customWidth="1"/>
    <col min="2871" max="2871" width="7.59765625" customWidth="1"/>
    <col min="2872" max="2872" width="5.3984375" customWidth="1"/>
    <col min="2873" max="2873" width="7.59765625" customWidth="1"/>
    <col min="2874" max="2874" width="5.3984375" bestFit="1" customWidth="1"/>
    <col min="2875" max="2875" width="7.59765625" customWidth="1"/>
    <col min="2876" max="2876" width="5.3984375" customWidth="1"/>
    <col min="2877" max="2877" width="7.59765625" customWidth="1"/>
    <col min="2878" max="2878" width="5.3984375" bestFit="1" customWidth="1"/>
    <col min="2879" max="2879" width="7.59765625" customWidth="1"/>
    <col min="2880" max="2880" width="5.3984375" customWidth="1"/>
    <col min="2881" max="2881" width="7.59765625" customWidth="1"/>
    <col min="2882" max="2882" width="5.3984375" bestFit="1" customWidth="1"/>
    <col min="2883" max="2883" width="7.59765625" customWidth="1"/>
    <col min="2884" max="2884" width="5.3984375" customWidth="1"/>
    <col min="2885" max="2885" width="7.59765625" customWidth="1"/>
    <col min="2886" max="2886" width="5.3984375" bestFit="1" customWidth="1"/>
    <col min="2888" max="2889" width="5.3984375" bestFit="1" customWidth="1"/>
    <col min="2890" max="2890" width="2.09765625" bestFit="1" customWidth="1"/>
    <col min="3041" max="3041" width="4.3984375" customWidth="1"/>
    <col min="3042" max="3042" width="30.5" customWidth="1"/>
    <col min="3045" max="3045" width="10.69921875" customWidth="1"/>
    <col min="3046" max="3046" width="5.19921875" customWidth="1"/>
    <col min="3047" max="3047" width="7.59765625" customWidth="1"/>
    <col min="3048" max="3048" width="5.3984375" customWidth="1"/>
    <col min="3049" max="3049" width="7.59765625" customWidth="1"/>
    <col min="3050" max="3050" width="6" bestFit="1" customWidth="1"/>
    <col min="3051" max="3051" width="7.59765625" customWidth="1"/>
    <col min="3052" max="3052" width="5.3984375" customWidth="1"/>
    <col min="3053" max="3053" width="7.59765625" customWidth="1"/>
    <col min="3054" max="3054" width="5.3984375" bestFit="1" customWidth="1"/>
    <col min="3055" max="3055" width="7.59765625" customWidth="1"/>
    <col min="3056" max="3056" width="5.3984375" customWidth="1"/>
    <col min="3057" max="3057" width="7.59765625" customWidth="1"/>
    <col min="3058" max="3058" width="5.3984375" bestFit="1" customWidth="1"/>
    <col min="3059" max="3059" width="7.59765625" customWidth="1"/>
    <col min="3060" max="3060" width="5.3984375" customWidth="1"/>
    <col min="3061" max="3061" width="7.59765625" customWidth="1"/>
    <col min="3062" max="3062" width="5.3984375" bestFit="1" customWidth="1"/>
    <col min="3063" max="3063" width="7.59765625" customWidth="1"/>
    <col min="3064" max="3064" width="5.3984375" customWidth="1"/>
    <col min="3065" max="3065" width="7.59765625" customWidth="1"/>
    <col min="3066" max="3066" width="5.3984375" bestFit="1" customWidth="1"/>
    <col min="3067" max="3067" width="7.59765625" customWidth="1"/>
    <col min="3068" max="3068" width="5.3984375" customWidth="1"/>
    <col min="3069" max="3069" width="7.59765625" customWidth="1"/>
    <col min="3070" max="3070" width="5.3984375" bestFit="1" customWidth="1"/>
    <col min="3071" max="3071" width="7.59765625" customWidth="1"/>
    <col min="3072" max="3072" width="5.3984375" customWidth="1"/>
    <col min="3073" max="3073" width="7.59765625" customWidth="1"/>
    <col min="3074" max="3074" width="5.3984375" bestFit="1" customWidth="1"/>
    <col min="3075" max="3075" width="7.59765625" customWidth="1"/>
    <col min="3076" max="3076" width="5.3984375" customWidth="1"/>
    <col min="3077" max="3077" width="7.59765625" customWidth="1"/>
    <col min="3078" max="3078" width="5.3984375" bestFit="1" customWidth="1"/>
    <col min="3079" max="3079" width="7.59765625" customWidth="1"/>
    <col min="3080" max="3080" width="5.3984375" customWidth="1"/>
    <col min="3081" max="3081" width="7.59765625" customWidth="1"/>
    <col min="3082" max="3082" width="5.3984375" bestFit="1" customWidth="1"/>
    <col min="3083" max="3083" width="7.59765625" customWidth="1"/>
    <col min="3084" max="3084" width="5.3984375" customWidth="1"/>
    <col min="3085" max="3085" width="7.59765625" customWidth="1"/>
    <col min="3086" max="3086" width="5.3984375" bestFit="1" customWidth="1"/>
    <col min="3087" max="3087" width="7.59765625" customWidth="1"/>
    <col min="3088" max="3088" width="5.3984375" customWidth="1"/>
    <col min="3089" max="3089" width="7.59765625" customWidth="1"/>
    <col min="3090" max="3090" width="5.3984375" bestFit="1" customWidth="1"/>
    <col min="3091" max="3091" width="7.59765625" customWidth="1"/>
    <col min="3092" max="3092" width="5.3984375" customWidth="1"/>
    <col min="3093" max="3093" width="7.59765625" customWidth="1"/>
    <col min="3094" max="3094" width="5.3984375" bestFit="1" customWidth="1"/>
    <col min="3095" max="3095" width="7.59765625" customWidth="1"/>
    <col min="3096" max="3096" width="5.3984375" customWidth="1"/>
    <col min="3097" max="3097" width="7.59765625" customWidth="1"/>
    <col min="3098" max="3098" width="5.3984375" bestFit="1" customWidth="1"/>
    <col min="3099" max="3099" width="7.59765625" customWidth="1"/>
    <col min="3100" max="3100" width="5.3984375" customWidth="1"/>
    <col min="3101" max="3101" width="7.59765625" customWidth="1"/>
    <col min="3102" max="3102" width="5.3984375" bestFit="1" customWidth="1"/>
    <col min="3103" max="3103" width="7.59765625" customWidth="1"/>
    <col min="3104" max="3104" width="5.3984375" customWidth="1"/>
    <col min="3105" max="3105" width="7.59765625" customWidth="1"/>
    <col min="3106" max="3106" width="5.3984375" bestFit="1" customWidth="1"/>
    <col min="3107" max="3107" width="7.59765625" customWidth="1"/>
    <col min="3108" max="3108" width="5.3984375" customWidth="1"/>
    <col min="3109" max="3109" width="7.59765625" customWidth="1"/>
    <col min="3110" max="3110" width="5.3984375" bestFit="1" customWidth="1"/>
    <col min="3111" max="3111" width="7.59765625" customWidth="1"/>
    <col min="3112" max="3112" width="5.3984375" customWidth="1"/>
    <col min="3113" max="3113" width="7.59765625" customWidth="1"/>
    <col min="3114" max="3114" width="5.3984375" bestFit="1" customWidth="1"/>
    <col min="3115" max="3115" width="7.59765625" customWidth="1"/>
    <col min="3116" max="3116" width="5.3984375" customWidth="1"/>
    <col min="3117" max="3117" width="7.59765625" customWidth="1"/>
    <col min="3118" max="3118" width="5.3984375" bestFit="1" customWidth="1"/>
    <col min="3119" max="3119" width="7.59765625" customWidth="1"/>
    <col min="3120" max="3120" width="5.3984375" customWidth="1"/>
    <col min="3121" max="3121" width="7.59765625" customWidth="1"/>
    <col min="3122" max="3122" width="5.3984375" bestFit="1" customWidth="1"/>
    <col min="3123" max="3123" width="7.59765625" customWidth="1"/>
    <col min="3124" max="3124" width="5.3984375" customWidth="1"/>
    <col min="3125" max="3125" width="7.59765625" customWidth="1"/>
    <col min="3126" max="3126" width="5.3984375" bestFit="1" customWidth="1"/>
    <col min="3127" max="3127" width="7.59765625" customWidth="1"/>
    <col min="3128" max="3128" width="5.3984375" customWidth="1"/>
    <col min="3129" max="3129" width="7.59765625" customWidth="1"/>
    <col min="3130" max="3130" width="5.3984375" bestFit="1" customWidth="1"/>
    <col min="3131" max="3131" width="7.59765625" customWidth="1"/>
    <col min="3132" max="3132" width="5.3984375" customWidth="1"/>
    <col min="3133" max="3133" width="7.59765625" customWidth="1"/>
    <col min="3134" max="3134" width="5.3984375" bestFit="1" customWidth="1"/>
    <col min="3135" max="3135" width="7.59765625" customWidth="1"/>
    <col min="3136" max="3136" width="5.3984375" customWidth="1"/>
    <col min="3137" max="3137" width="7.59765625" customWidth="1"/>
    <col min="3138" max="3138" width="5.3984375" bestFit="1" customWidth="1"/>
    <col min="3139" max="3139" width="7.59765625" customWidth="1"/>
    <col min="3140" max="3140" width="5.3984375" customWidth="1"/>
    <col min="3141" max="3141" width="7.59765625" customWidth="1"/>
    <col min="3142" max="3142" width="5.3984375" bestFit="1" customWidth="1"/>
    <col min="3144" max="3145" width="5.3984375" bestFit="1" customWidth="1"/>
    <col min="3146" max="3146" width="2.09765625" bestFit="1" customWidth="1"/>
    <col min="3297" max="3297" width="4.3984375" customWidth="1"/>
    <col min="3298" max="3298" width="30.5" customWidth="1"/>
    <col min="3301" max="3301" width="10.69921875" customWidth="1"/>
    <col min="3302" max="3302" width="5.19921875" customWidth="1"/>
    <col min="3303" max="3303" width="7.59765625" customWidth="1"/>
    <col min="3304" max="3304" width="5.3984375" customWidth="1"/>
    <col min="3305" max="3305" width="7.59765625" customWidth="1"/>
    <col min="3306" max="3306" width="6" bestFit="1" customWidth="1"/>
    <col min="3307" max="3307" width="7.59765625" customWidth="1"/>
    <col min="3308" max="3308" width="5.3984375" customWidth="1"/>
    <col min="3309" max="3309" width="7.59765625" customWidth="1"/>
    <col min="3310" max="3310" width="5.3984375" bestFit="1" customWidth="1"/>
    <col min="3311" max="3311" width="7.59765625" customWidth="1"/>
    <col min="3312" max="3312" width="5.3984375" customWidth="1"/>
    <col min="3313" max="3313" width="7.59765625" customWidth="1"/>
    <col min="3314" max="3314" width="5.3984375" bestFit="1" customWidth="1"/>
    <col min="3315" max="3315" width="7.59765625" customWidth="1"/>
    <col min="3316" max="3316" width="5.3984375" customWidth="1"/>
    <col min="3317" max="3317" width="7.59765625" customWidth="1"/>
    <col min="3318" max="3318" width="5.3984375" bestFit="1" customWidth="1"/>
    <col min="3319" max="3319" width="7.59765625" customWidth="1"/>
    <col min="3320" max="3320" width="5.3984375" customWidth="1"/>
    <col min="3321" max="3321" width="7.59765625" customWidth="1"/>
    <col min="3322" max="3322" width="5.3984375" bestFit="1" customWidth="1"/>
    <col min="3323" max="3323" width="7.59765625" customWidth="1"/>
    <col min="3324" max="3324" width="5.3984375" customWidth="1"/>
    <col min="3325" max="3325" width="7.59765625" customWidth="1"/>
    <col min="3326" max="3326" width="5.3984375" bestFit="1" customWidth="1"/>
    <col min="3327" max="3327" width="7.59765625" customWidth="1"/>
    <col min="3328" max="3328" width="5.3984375" customWidth="1"/>
    <col min="3329" max="3329" width="7.59765625" customWidth="1"/>
    <col min="3330" max="3330" width="5.3984375" bestFit="1" customWidth="1"/>
    <col min="3331" max="3331" width="7.59765625" customWidth="1"/>
    <col min="3332" max="3332" width="5.3984375" customWidth="1"/>
    <col min="3333" max="3333" width="7.59765625" customWidth="1"/>
    <col min="3334" max="3334" width="5.3984375" bestFit="1" customWidth="1"/>
    <col min="3335" max="3335" width="7.59765625" customWidth="1"/>
    <col min="3336" max="3336" width="5.3984375" customWidth="1"/>
    <col min="3337" max="3337" width="7.59765625" customWidth="1"/>
    <col min="3338" max="3338" width="5.3984375" bestFit="1" customWidth="1"/>
    <col min="3339" max="3339" width="7.59765625" customWidth="1"/>
    <col min="3340" max="3340" width="5.3984375" customWidth="1"/>
    <col min="3341" max="3341" width="7.59765625" customWidth="1"/>
    <col min="3342" max="3342" width="5.3984375" bestFit="1" customWidth="1"/>
    <col min="3343" max="3343" width="7.59765625" customWidth="1"/>
    <col min="3344" max="3344" width="5.3984375" customWidth="1"/>
    <col min="3345" max="3345" width="7.59765625" customWidth="1"/>
    <col min="3346" max="3346" width="5.3984375" bestFit="1" customWidth="1"/>
    <col min="3347" max="3347" width="7.59765625" customWidth="1"/>
    <col min="3348" max="3348" width="5.3984375" customWidth="1"/>
    <col min="3349" max="3349" width="7.59765625" customWidth="1"/>
    <col min="3350" max="3350" width="5.3984375" bestFit="1" customWidth="1"/>
    <col min="3351" max="3351" width="7.59765625" customWidth="1"/>
    <col min="3352" max="3352" width="5.3984375" customWidth="1"/>
    <col min="3353" max="3353" width="7.59765625" customWidth="1"/>
    <col min="3354" max="3354" width="5.3984375" bestFit="1" customWidth="1"/>
    <col min="3355" max="3355" width="7.59765625" customWidth="1"/>
    <col min="3356" max="3356" width="5.3984375" customWidth="1"/>
    <col min="3357" max="3357" width="7.59765625" customWidth="1"/>
    <col min="3358" max="3358" width="5.3984375" bestFit="1" customWidth="1"/>
    <col min="3359" max="3359" width="7.59765625" customWidth="1"/>
    <col min="3360" max="3360" width="5.3984375" customWidth="1"/>
    <col min="3361" max="3361" width="7.59765625" customWidth="1"/>
    <col min="3362" max="3362" width="5.3984375" bestFit="1" customWidth="1"/>
    <col min="3363" max="3363" width="7.59765625" customWidth="1"/>
    <col min="3364" max="3364" width="5.3984375" customWidth="1"/>
    <col min="3365" max="3365" width="7.59765625" customWidth="1"/>
    <col min="3366" max="3366" width="5.3984375" bestFit="1" customWidth="1"/>
    <col min="3367" max="3367" width="7.59765625" customWidth="1"/>
    <col min="3368" max="3368" width="5.3984375" customWidth="1"/>
    <col min="3369" max="3369" width="7.59765625" customWidth="1"/>
    <col min="3370" max="3370" width="5.3984375" bestFit="1" customWidth="1"/>
    <col min="3371" max="3371" width="7.59765625" customWidth="1"/>
    <col min="3372" max="3372" width="5.3984375" customWidth="1"/>
    <col min="3373" max="3373" width="7.59765625" customWidth="1"/>
    <col min="3374" max="3374" width="5.3984375" bestFit="1" customWidth="1"/>
    <col min="3375" max="3375" width="7.59765625" customWidth="1"/>
    <col min="3376" max="3376" width="5.3984375" customWidth="1"/>
    <col min="3377" max="3377" width="7.59765625" customWidth="1"/>
    <col min="3378" max="3378" width="5.3984375" bestFit="1" customWidth="1"/>
    <col min="3379" max="3379" width="7.59765625" customWidth="1"/>
    <col min="3380" max="3380" width="5.3984375" customWidth="1"/>
    <col min="3381" max="3381" width="7.59765625" customWidth="1"/>
    <col min="3382" max="3382" width="5.3984375" bestFit="1" customWidth="1"/>
    <col min="3383" max="3383" width="7.59765625" customWidth="1"/>
    <col min="3384" max="3384" width="5.3984375" customWidth="1"/>
    <col min="3385" max="3385" width="7.59765625" customWidth="1"/>
    <col min="3386" max="3386" width="5.3984375" bestFit="1" customWidth="1"/>
    <col min="3387" max="3387" width="7.59765625" customWidth="1"/>
    <col min="3388" max="3388" width="5.3984375" customWidth="1"/>
    <col min="3389" max="3389" width="7.59765625" customWidth="1"/>
    <col min="3390" max="3390" width="5.3984375" bestFit="1" customWidth="1"/>
    <col min="3391" max="3391" width="7.59765625" customWidth="1"/>
    <col min="3392" max="3392" width="5.3984375" customWidth="1"/>
    <col min="3393" max="3393" width="7.59765625" customWidth="1"/>
    <col min="3394" max="3394" width="5.3984375" bestFit="1" customWidth="1"/>
    <col min="3395" max="3395" width="7.59765625" customWidth="1"/>
    <col min="3396" max="3396" width="5.3984375" customWidth="1"/>
    <col min="3397" max="3397" width="7.59765625" customWidth="1"/>
    <col min="3398" max="3398" width="5.3984375" bestFit="1" customWidth="1"/>
    <col min="3400" max="3401" width="5.3984375" bestFit="1" customWidth="1"/>
    <col min="3402" max="3402" width="2.09765625" bestFit="1" customWidth="1"/>
    <col min="3553" max="3553" width="4.3984375" customWidth="1"/>
    <col min="3554" max="3554" width="30.5" customWidth="1"/>
    <col min="3557" max="3557" width="10.69921875" customWidth="1"/>
    <col min="3558" max="3558" width="5.19921875" customWidth="1"/>
    <col min="3559" max="3559" width="7.59765625" customWidth="1"/>
    <col min="3560" max="3560" width="5.3984375" customWidth="1"/>
    <col min="3561" max="3561" width="7.59765625" customWidth="1"/>
    <col min="3562" max="3562" width="6" bestFit="1" customWidth="1"/>
    <col min="3563" max="3563" width="7.59765625" customWidth="1"/>
    <col min="3564" max="3564" width="5.3984375" customWidth="1"/>
    <col min="3565" max="3565" width="7.59765625" customWidth="1"/>
    <col min="3566" max="3566" width="5.3984375" bestFit="1" customWidth="1"/>
    <col min="3567" max="3567" width="7.59765625" customWidth="1"/>
    <col min="3568" max="3568" width="5.3984375" customWidth="1"/>
    <col min="3569" max="3569" width="7.59765625" customWidth="1"/>
    <col min="3570" max="3570" width="5.3984375" bestFit="1" customWidth="1"/>
    <col min="3571" max="3571" width="7.59765625" customWidth="1"/>
    <col min="3572" max="3572" width="5.3984375" customWidth="1"/>
    <col min="3573" max="3573" width="7.59765625" customWidth="1"/>
    <col min="3574" max="3574" width="5.3984375" bestFit="1" customWidth="1"/>
    <col min="3575" max="3575" width="7.59765625" customWidth="1"/>
    <col min="3576" max="3576" width="5.3984375" customWidth="1"/>
    <col min="3577" max="3577" width="7.59765625" customWidth="1"/>
    <col min="3578" max="3578" width="5.3984375" bestFit="1" customWidth="1"/>
    <col min="3579" max="3579" width="7.59765625" customWidth="1"/>
    <col min="3580" max="3580" width="5.3984375" customWidth="1"/>
    <col min="3581" max="3581" width="7.59765625" customWidth="1"/>
    <col min="3582" max="3582" width="5.3984375" bestFit="1" customWidth="1"/>
    <col min="3583" max="3583" width="7.59765625" customWidth="1"/>
    <col min="3584" max="3584" width="5.3984375" customWidth="1"/>
    <col min="3585" max="3585" width="7.59765625" customWidth="1"/>
    <col min="3586" max="3586" width="5.3984375" bestFit="1" customWidth="1"/>
    <col min="3587" max="3587" width="7.59765625" customWidth="1"/>
    <col min="3588" max="3588" width="5.3984375" customWidth="1"/>
    <col min="3589" max="3589" width="7.59765625" customWidth="1"/>
    <col min="3590" max="3590" width="5.3984375" bestFit="1" customWidth="1"/>
    <col min="3591" max="3591" width="7.59765625" customWidth="1"/>
    <col min="3592" max="3592" width="5.3984375" customWidth="1"/>
    <col min="3593" max="3593" width="7.59765625" customWidth="1"/>
    <col min="3594" max="3594" width="5.3984375" bestFit="1" customWidth="1"/>
    <col min="3595" max="3595" width="7.59765625" customWidth="1"/>
    <col min="3596" max="3596" width="5.3984375" customWidth="1"/>
    <col min="3597" max="3597" width="7.59765625" customWidth="1"/>
    <col min="3598" max="3598" width="5.3984375" bestFit="1" customWidth="1"/>
    <col min="3599" max="3599" width="7.59765625" customWidth="1"/>
    <col min="3600" max="3600" width="5.3984375" customWidth="1"/>
    <col min="3601" max="3601" width="7.59765625" customWidth="1"/>
    <col min="3602" max="3602" width="5.3984375" bestFit="1" customWidth="1"/>
    <col min="3603" max="3603" width="7.59765625" customWidth="1"/>
    <col min="3604" max="3604" width="5.3984375" customWidth="1"/>
    <col min="3605" max="3605" width="7.59765625" customWidth="1"/>
    <col min="3606" max="3606" width="5.3984375" bestFit="1" customWidth="1"/>
    <col min="3607" max="3607" width="7.59765625" customWidth="1"/>
    <col min="3608" max="3608" width="5.3984375" customWidth="1"/>
    <col min="3609" max="3609" width="7.59765625" customWidth="1"/>
    <col min="3610" max="3610" width="5.3984375" bestFit="1" customWidth="1"/>
    <col min="3611" max="3611" width="7.59765625" customWidth="1"/>
    <col min="3612" max="3612" width="5.3984375" customWidth="1"/>
    <col min="3613" max="3613" width="7.59765625" customWidth="1"/>
    <col min="3614" max="3614" width="5.3984375" bestFit="1" customWidth="1"/>
    <col min="3615" max="3615" width="7.59765625" customWidth="1"/>
    <col min="3616" max="3616" width="5.3984375" customWidth="1"/>
    <col min="3617" max="3617" width="7.59765625" customWidth="1"/>
    <col min="3618" max="3618" width="5.3984375" bestFit="1" customWidth="1"/>
    <col min="3619" max="3619" width="7.59765625" customWidth="1"/>
    <col min="3620" max="3620" width="5.3984375" customWidth="1"/>
    <col min="3621" max="3621" width="7.59765625" customWidth="1"/>
    <col min="3622" max="3622" width="5.3984375" bestFit="1" customWidth="1"/>
    <col min="3623" max="3623" width="7.59765625" customWidth="1"/>
    <col min="3624" max="3624" width="5.3984375" customWidth="1"/>
    <col min="3625" max="3625" width="7.59765625" customWidth="1"/>
    <col min="3626" max="3626" width="5.3984375" bestFit="1" customWidth="1"/>
    <col min="3627" max="3627" width="7.59765625" customWidth="1"/>
    <col min="3628" max="3628" width="5.3984375" customWidth="1"/>
    <col min="3629" max="3629" width="7.59765625" customWidth="1"/>
    <col min="3630" max="3630" width="5.3984375" bestFit="1" customWidth="1"/>
    <col min="3631" max="3631" width="7.59765625" customWidth="1"/>
    <col min="3632" max="3632" width="5.3984375" customWidth="1"/>
    <col min="3633" max="3633" width="7.59765625" customWidth="1"/>
    <col min="3634" max="3634" width="5.3984375" bestFit="1" customWidth="1"/>
    <col min="3635" max="3635" width="7.59765625" customWidth="1"/>
    <col min="3636" max="3636" width="5.3984375" customWidth="1"/>
    <col min="3637" max="3637" width="7.59765625" customWidth="1"/>
    <col min="3638" max="3638" width="5.3984375" bestFit="1" customWidth="1"/>
    <col min="3639" max="3639" width="7.59765625" customWidth="1"/>
    <col min="3640" max="3640" width="5.3984375" customWidth="1"/>
    <col min="3641" max="3641" width="7.59765625" customWidth="1"/>
    <col min="3642" max="3642" width="5.3984375" bestFit="1" customWidth="1"/>
    <col min="3643" max="3643" width="7.59765625" customWidth="1"/>
    <col min="3644" max="3644" width="5.3984375" customWidth="1"/>
    <col min="3645" max="3645" width="7.59765625" customWidth="1"/>
    <col min="3646" max="3646" width="5.3984375" bestFit="1" customWidth="1"/>
    <col min="3647" max="3647" width="7.59765625" customWidth="1"/>
    <col min="3648" max="3648" width="5.3984375" customWidth="1"/>
    <col min="3649" max="3649" width="7.59765625" customWidth="1"/>
    <col min="3650" max="3650" width="5.3984375" bestFit="1" customWidth="1"/>
    <col min="3651" max="3651" width="7.59765625" customWidth="1"/>
    <col min="3652" max="3652" width="5.3984375" customWidth="1"/>
    <col min="3653" max="3653" width="7.59765625" customWidth="1"/>
    <col min="3654" max="3654" width="5.3984375" bestFit="1" customWidth="1"/>
    <col min="3656" max="3657" width="5.3984375" bestFit="1" customWidth="1"/>
    <col min="3658" max="3658" width="2.09765625" bestFit="1" customWidth="1"/>
    <col min="3809" max="3809" width="4.3984375" customWidth="1"/>
    <col min="3810" max="3810" width="30.5" customWidth="1"/>
    <col min="3813" max="3813" width="10.69921875" customWidth="1"/>
    <col min="3814" max="3814" width="5.19921875" customWidth="1"/>
    <col min="3815" max="3815" width="7.59765625" customWidth="1"/>
    <col min="3816" max="3816" width="5.3984375" customWidth="1"/>
    <col min="3817" max="3817" width="7.59765625" customWidth="1"/>
    <col min="3818" max="3818" width="6" bestFit="1" customWidth="1"/>
    <col min="3819" max="3819" width="7.59765625" customWidth="1"/>
    <col min="3820" max="3820" width="5.3984375" customWidth="1"/>
    <col min="3821" max="3821" width="7.59765625" customWidth="1"/>
    <col min="3822" max="3822" width="5.3984375" bestFit="1" customWidth="1"/>
    <col min="3823" max="3823" width="7.59765625" customWidth="1"/>
    <col min="3824" max="3824" width="5.3984375" customWidth="1"/>
    <col min="3825" max="3825" width="7.59765625" customWidth="1"/>
    <col min="3826" max="3826" width="5.3984375" bestFit="1" customWidth="1"/>
    <col min="3827" max="3827" width="7.59765625" customWidth="1"/>
    <col min="3828" max="3828" width="5.3984375" customWidth="1"/>
    <col min="3829" max="3829" width="7.59765625" customWidth="1"/>
    <col min="3830" max="3830" width="5.3984375" bestFit="1" customWidth="1"/>
    <col min="3831" max="3831" width="7.59765625" customWidth="1"/>
    <col min="3832" max="3832" width="5.3984375" customWidth="1"/>
    <col min="3833" max="3833" width="7.59765625" customWidth="1"/>
    <col min="3834" max="3834" width="5.3984375" bestFit="1" customWidth="1"/>
    <col min="3835" max="3835" width="7.59765625" customWidth="1"/>
    <col min="3836" max="3836" width="5.3984375" customWidth="1"/>
    <col min="3837" max="3837" width="7.59765625" customWidth="1"/>
    <col min="3838" max="3838" width="5.3984375" bestFit="1" customWidth="1"/>
    <col min="3839" max="3839" width="7.59765625" customWidth="1"/>
    <col min="3840" max="3840" width="5.3984375" customWidth="1"/>
    <col min="3841" max="3841" width="7.59765625" customWidth="1"/>
    <col min="3842" max="3842" width="5.3984375" bestFit="1" customWidth="1"/>
    <col min="3843" max="3843" width="7.59765625" customWidth="1"/>
    <col min="3844" max="3844" width="5.3984375" customWidth="1"/>
    <col min="3845" max="3845" width="7.59765625" customWidth="1"/>
    <col min="3846" max="3846" width="5.3984375" bestFit="1" customWidth="1"/>
    <col min="3847" max="3847" width="7.59765625" customWidth="1"/>
    <col min="3848" max="3848" width="5.3984375" customWidth="1"/>
    <col min="3849" max="3849" width="7.59765625" customWidth="1"/>
    <col min="3850" max="3850" width="5.3984375" bestFit="1" customWidth="1"/>
    <col min="3851" max="3851" width="7.59765625" customWidth="1"/>
    <col min="3852" max="3852" width="5.3984375" customWidth="1"/>
    <col min="3853" max="3853" width="7.59765625" customWidth="1"/>
    <col min="3854" max="3854" width="5.3984375" bestFit="1" customWidth="1"/>
    <col min="3855" max="3855" width="7.59765625" customWidth="1"/>
    <col min="3856" max="3856" width="5.3984375" customWidth="1"/>
    <col min="3857" max="3857" width="7.59765625" customWidth="1"/>
    <col min="3858" max="3858" width="5.3984375" bestFit="1" customWidth="1"/>
    <col min="3859" max="3859" width="7.59765625" customWidth="1"/>
    <col min="3860" max="3860" width="5.3984375" customWidth="1"/>
    <col min="3861" max="3861" width="7.59765625" customWidth="1"/>
    <col min="3862" max="3862" width="5.3984375" bestFit="1" customWidth="1"/>
    <col min="3863" max="3863" width="7.59765625" customWidth="1"/>
    <col min="3864" max="3864" width="5.3984375" customWidth="1"/>
    <col min="3865" max="3865" width="7.59765625" customWidth="1"/>
    <col min="3866" max="3866" width="5.3984375" bestFit="1" customWidth="1"/>
    <col min="3867" max="3867" width="7.59765625" customWidth="1"/>
    <col min="3868" max="3868" width="5.3984375" customWidth="1"/>
    <col min="3869" max="3869" width="7.59765625" customWidth="1"/>
    <col min="3870" max="3870" width="5.3984375" bestFit="1" customWidth="1"/>
    <col min="3871" max="3871" width="7.59765625" customWidth="1"/>
    <col min="3872" max="3872" width="5.3984375" customWidth="1"/>
    <col min="3873" max="3873" width="7.59765625" customWidth="1"/>
    <col min="3874" max="3874" width="5.3984375" bestFit="1" customWidth="1"/>
    <col min="3875" max="3875" width="7.59765625" customWidth="1"/>
    <col min="3876" max="3876" width="5.3984375" customWidth="1"/>
    <col min="3877" max="3877" width="7.59765625" customWidth="1"/>
    <col min="3878" max="3878" width="5.3984375" bestFit="1" customWidth="1"/>
    <col min="3879" max="3879" width="7.59765625" customWidth="1"/>
    <col min="3880" max="3880" width="5.3984375" customWidth="1"/>
    <col min="3881" max="3881" width="7.59765625" customWidth="1"/>
    <col min="3882" max="3882" width="5.3984375" bestFit="1" customWidth="1"/>
    <col min="3883" max="3883" width="7.59765625" customWidth="1"/>
    <col min="3884" max="3884" width="5.3984375" customWidth="1"/>
    <col min="3885" max="3885" width="7.59765625" customWidth="1"/>
    <col min="3886" max="3886" width="5.3984375" bestFit="1" customWidth="1"/>
    <col min="3887" max="3887" width="7.59765625" customWidth="1"/>
    <col min="3888" max="3888" width="5.3984375" customWidth="1"/>
    <col min="3889" max="3889" width="7.59765625" customWidth="1"/>
    <col min="3890" max="3890" width="5.3984375" bestFit="1" customWidth="1"/>
    <col min="3891" max="3891" width="7.59765625" customWidth="1"/>
    <col min="3892" max="3892" width="5.3984375" customWidth="1"/>
    <col min="3893" max="3893" width="7.59765625" customWidth="1"/>
    <col min="3894" max="3894" width="5.3984375" bestFit="1" customWidth="1"/>
    <col min="3895" max="3895" width="7.59765625" customWidth="1"/>
    <col min="3896" max="3896" width="5.3984375" customWidth="1"/>
    <col min="3897" max="3897" width="7.59765625" customWidth="1"/>
    <col min="3898" max="3898" width="5.3984375" bestFit="1" customWidth="1"/>
    <col min="3899" max="3899" width="7.59765625" customWidth="1"/>
    <col min="3900" max="3900" width="5.3984375" customWidth="1"/>
    <col min="3901" max="3901" width="7.59765625" customWidth="1"/>
    <col min="3902" max="3902" width="5.3984375" bestFit="1" customWidth="1"/>
    <col min="3903" max="3903" width="7.59765625" customWidth="1"/>
    <col min="3904" max="3904" width="5.3984375" customWidth="1"/>
    <col min="3905" max="3905" width="7.59765625" customWidth="1"/>
    <col min="3906" max="3906" width="5.3984375" bestFit="1" customWidth="1"/>
    <col min="3907" max="3907" width="7.59765625" customWidth="1"/>
    <col min="3908" max="3908" width="5.3984375" customWidth="1"/>
    <col min="3909" max="3909" width="7.59765625" customWidth="1"/>
    <col min="3910" max="3910" width="5.3984375" bestFit="1" customWidth="1"/>
    <col min="3912" max="3913" width="5.3984375" bestFit="1" customWidth="1"/>
    <col min="3914" max="3914" width="2.09765625" bestFit="1" customWidth="1"/>
    <col min="4065" max="4065" width="4.3984375" customWidth="1"/>
    <col min="4066" max="4066" width="30.5" customWidth="1"/>
    <col min="4069" max="4069" width="10.69921875" customWidth="1"/>
    <col min="4070" max="4070" width="5.19921875" customWidth="1"/>
    <col min="4071" max="4071" width="7.59765625" customWidth="1"/>
    <col min="4072" max="4072" width="5.3984375" customWidth="1"/>
    <col min="4073" max="4073" width="7.59765625" customWidth="1"/>
    <col min="4074" max="4074" width="6" bestFit="1" customWidth="1"/>
    <col min="4075" max="4075" width="7.59765625" customWidth="1"/>
    <col min="4076" max="4076" width="5.3984375" customWidth="1"/>
    <col min="4077" max="4077" width="7.59765625" customWidth="1"/>
    <col min="4078" max="4078" width="5.3984375" bestFit="1" customWidth="1"/>
    <col min="4079" max="4079" width="7.59765625" customWidth="1"/>
    <col min="4080" max="4080" width="5.3984375" customWidth="1"/>
    <col min="4081" max="4081" width="7.59765625" customWidth="1"/>
    <col min="4082" max="4082" width="5.3984375" bestFit="1" customWidth="1"/>
    <col min="4083" max="4083" width="7.59765625" customWidth="1"/>
    <col min="4084" max="4084" width="5.3984375" customWidth="1"/>
    <col min="4085" max="4085" width="7.59765625" customWidth="1"/>
    <col min="4086" max="4086" width="5.3984375" bestFit="1" customWidth="1"/>
    <col min="4087" max="4087" width="7.59765625" customWidth="1"/>
    <col min="4088" max="4088" width="5.3984375" customWidth="1"/>
    <col min="4089" max="4089" width="7.59765625" customWidth="1"/>
    <col min="4090" max="4090" width="5.3984375" bestFit="1" customWidth="1"/>
    <col min="4091" max="4091" width="7.59765625" customWidth="1"/>
    <col min="4092" max="4092" width="5.3984375" customWidth="1"/>
    <col min="4093" max="4093" width="7.59765625" customWidth="1"/>
    <col min="4094" max="4094" width="5.3984375" bestFit="1" customWidth="1"/>
    <col min="4095" max="4095" width="7.59765625" customWidth="1"/>
    <col min="4096" max="4096" width="5.3984375" customWidth="1"/>
    <col min="4097" max="4097" width="7.59765625" customWidth="1"/>
    <col min="4098" max="4098" width="5.3984375" bestFit="1" customWidth="1"/>
    <col min="4099" max="4099" width="7.59765625" customWidth="1"/>
    <col min="4100" max="4100" width="5.3984375" customWidth="1"/>
    <col min="4101" max="4101" width="7.59765625" customWidth="1"/>
    <col min="4102" max="4102" width="5.3984375" bestFit="1" customWidth="1"/>
    <col min="4103" max="4103" width="7.59765625" customWidth="1"/>
    <col min="4104" max="4104" width="5.3984375" customWidth="1"/>
    <col min="4105" max="4105" width="7.59765625" customWidth="1"/>
    <col min="4106" max="4106" width="5.3984375" bestFit="1" customWidth="1"/>
    <col min="4107" max="4107" width="7.59765625" customWidth="1"/>
    <col min="4108" max="4108" width="5.3984375" customWidth="1"/>
    <col min="4109" max="4109" width="7.59765625" customWidth="1"/>
    <col min="4110" max="4110" width="5.3984375" bestFit="1" customWidth="1"/>
    <col min="4111" max="4111" width="7.59765625" customWidth="1"/>
    <col min="4112" max="4112" width="5.3984375" customWidth="1"/>
    <col min="4113" max="4113" width="7.59765625" customWidth="1"/>
    <col min="4114" max="4114" width="5.3984375" bestFit="1" customWidth="1"/>
    <col min="4115" max="4115" width="7.59765625" customWidth="1"/>
    <col min="4116" max="4116" width="5.3984375" customWidth="1"/>
    <col min="4117" max="4117" width="7.59765625" customWidth="1"/>
    <col min="4118" max="4118" width="5.3984375" bestFit="1" customWidth="1"/>
    <col min="4119" max="4119" width="7.59765625" customWidth="1"/>
    <col min="4120" max="4120" width="5.3984375" customWidth="1"/>
    <col min="4121" max="4121" width="7.59765625" customWidth="1"/>
    <col min="4122" max="4122" width="5.3984375" bestFit="1" customWidth="1"/>
    <col min="4123" max="4123" width="7.59765625" customWidth="1"/>
    <col min="4124" max="4124" width="5.3984375" customWidth="1"/>
    <col min="4125" max="4125" width="7.59765625" customWidth="1"/>
    <col min="4126" max="4126" width="5.3984375" bestFit="1" customWidth="1"/>
    <col min="4127" max="4127" width="7.59765625" customWidth="1"/>
    <col min="4128" max="4128" width="5.3984375" customWidth="1"/>
    <col min="4129" max="4129" width="7.59765625" customWidth="1"/>
    <col min="4130" max="4130" width="5.3984375" bestFit="1" customWidth="1"/>
    <col min="4131" max="4131" width="7.59765625" customWidth="1"/>
    <col min="4132" max="4132" width="5.3984375" customWidth="1"/>
    <col min="4133" max="4133" width="7.59765625" customWidth="1"/>
    <col min="4134" max="4134" width="5.3984375" bestFit="1" customWidth="1"/>
    <col min="4135" max="4135" width="7.59765625" customWidth="1"/>
    <col min="4136" max="4136" width="5.3984375" customWidth="1"/>
    <col min="4137" max="4137" width="7.59765625" customWidth="1"/>
    <col min="4138" max="4138" width="5.3984375" bestFit="1" customWidth="1"/>
    <col min="4139" max="4139" width="7.59765625" customWidth="1"/>
    <col min="4140" max="4140" width="5.3984375" customWidth="1"/>
    <col min="4141" max="4141" width="7.59765625" customWidth="1"/>
    <col min="4142" max="4142" width="5.3984375" bestFit="1" customWidth="1"/>
    <col min="4143" max="4143" width="7.59765625" customWidth="1"/>
    <col min="4144" max="4144" width="5.3984375" customWidth="1"/>
    <col min="4145" max="4145" width="7.59765625" customWidth="1"/>
    <col min="4146" max="4146" width="5.3984375" bestFit="1" customWidth="1"/>
    <col min="4147" max="4147" width="7.59765625" customWidth="1"/>
    <col min="4148" max="4148" width="5.3984375" customWidth="1"/>
    <col min="4149" max="4149" width="7.59765625" customWidth="1"/>
    <col min="4150" max="4150" width="5.3984375" bestFit="1" customWidth="1"/>
    <col min="4151" max="4151" width="7.59765625" customWidth="1"/>
    <col min="4152" max="4152" width="5.3984375" customWidth="1"/>
    <col min="4153" max="4153" width="7.59765625" customWidth="1"/>
    <col min="4154" max="4154" width="5.3984375" bestFit="1" customWidth="1"/>
    <col min="4155" max="4155" width="7.59765625" customWidth="1"/>
    <col min="4156" max="4156" width="5.3984375" customWidth="1"/>
    <col min="4157" max="4157" width="7.59765625" customWidth="1"/>
    <col min="4158" max="4158" width="5.3984375" bestFit="1" customWidth="1"/>
    <col min="4159" max="4159" width="7.59765625" customWidth="1"/>
    <col min="4160" max="4160" width="5.3984375" customWidth="1"/>
    <col min="4161" max="4161" width="7.59765625" customWidth="1"/>
    <col min="4162" max="4162" width="5.3984375" bestFit="1" customWidth="1"/>
    <col min="4163" max="4163" width="7.59765625" customWidth="1"/>
    <col min="4164" max="4164" width="5.3984375" customWidth="1"/>
    <col min="4165" max="4165" width="7.59765625" customWidth="1"/>
    <col min="4166" max="4166" width="5.3984375" bestFit="1" customWidth="1"/>
    <col min="4168" max="4169" width="5.3984375" bestFit="1" customWidth="1"/>
    <col min="4170" max="4170" width="2.09765625" bestFit="1" customWidth="1"/>
    <col min="4321" max="4321" width="4.3984375" customWidth="1"/>
    <col min="4322" max="4322" width="30.5" customWidth="1"/>
    <col min="4325" max="4325" width="10.69921875" customWidth="1"/>
    <col min="4326" max="4326" width="5.19921875" customWidth="1"/>
    <col min="4327" max="4327" width="7.59765625" customWidth="1"/>
    <col min="4328" max="4328" width="5.3984375" customWidth="1"/>
    <col min="4329" max="4329" width="7.59765625" customWidth="1"/>
    <col min="4330" max="4330" width="6" bestFit="1" customWidth="1"/>
    <col min="4331" max="4331" width="7.59765625" customWidth="1"/>
    <col min="4332" max="4332" width="5.3984375" customWidth="1"/>
    <col min="4333" max="4333" width="7.59765625" customWidth="1"/>
    <col min="4334" max="4334" width="5.3984375" bestFit="1" customWidth="1"/>
    <col min="4335" max="4335" width="7.59765625" customWidth="1"/>
    <col min="4336" max="4336" width="5.3984375" customWidth="1"/>
    <col min="4337" max="4337" width="7.59765625" customWidth="1"/>
    <col min="4338" max="4338" width="5.3984375" bestFit="1" customWidth="1"/>
    <col min="4339" max="4339" width="7.59765625" customWidth="1"/>
    <col min="4340" max="4340" width="5.3984375" customWidth="1"/>
    <col min="4341" max="4341" width="7.59765625" customWidth="1"/>
    <col min="4342" max="4342" width="5.3984375" bestFit="1" customWidth="1"/>
    <col min="4343" max="4343" width="7.59765625" customWidth="1"/>
    <col min="4344" max="4344" width="5.3984375" customWidth="1"/>
    <col min="4345" max="4345" width="7.59765625" customWidth="1"/>
    <col min="4346" max="4346" width="5.3984375" bestFit="1" customWidth="1"/>
    <col min="4347" max="4347" width="7.59765625" customWidth="1"/>
    <col min="4348" max="4348" width="5.3984375" customWidth="1"/>
    <col min="4349" max="4349" width="7.59765625" customWidth="1"/>
    <col min="4350" max="4350" width="5.3984375" bestFit="1" customWidth="1"/>
    <col min="4351" max="4351" width="7.59765625" customWidth="1"/>
    <col min="4352" max="4352" width="5.3984375" customWidth="1"/>
    <col min="4353" max="4353" width="7.59765625" customWidth="1"/>
    <col min="4354" max="4354" width="5.3984375" bestFit="1" customWidth="1"/>
    <col min="4355" max="4355" width="7.59765625" customWidth="1"/>
    <col min="4356" max="4356" width="5.3984375" customWidth="1"/>
    <col min="4357" max="4357" width="7.59765625" customWidth="1"/>
    <col min="4358" max="4358" width="5.3984375" bestFit="1" customWidth="1"/>
    <col min="4359" max="4359" width="7.59765625" customWidth="1"/>
    <col min="4360" max="4360" width="5.3984375" customWidth="1"/>
    <col min="4361" max="4361" width="7.59765625" customWidth="1"/>
    <col min="4362" max="4362" width="5.3984375" bestFit="1" customWidth="1"/>
    <col min="4363" max="4363" width="7.59765625" customWidth="1"/>
    <col min="4364" max="4364" width="5.3984375" customWidth="1"/>
    <col min="4365" max="4365" width="7.59765625" customWidth="1"/>
    <col min="4366" max="4366" width="5.3984375" bestFit="1" customWidth="1"/>
    <col min="4367" max="4367" width="7.59765625" customWidth="1"/>
    <col min="4368" max="4368" width="5.3984375" customWidth="1"/>
    <col min="4369" max="4369" width="7.59765625" customWidth="1"/>
    <col min="4370" max="4370" width="5.3984375" bestFit="1" customWidth="1"/>
    <col min="4371" max="4371" width="7.59765625" customWidth="1"/>
    <col min="4372" max="4372" width="5.3984375" customWidth="1"/>
    <col min="4373" max="4373" width="7.59765625" customWidth="1"/>
    <col min="4374" max="4374" width="5.3984375" bestFit="1" customWidth="1"/>
    <col min="4375" max="4375" width="7.59765625" customWidth="1"/>
    <col min="4376" max="4376" width="5.3984375" customWidth="1"/>
    <col min="4377" max="4377" width="7.59765625" customWidth="1"/>
    <col min="4378" max="4378" width="5.3984375" bestFit="1" customWidth="1"/>
    <col min="4379" max="4379" width="7.59765625" customWidth="1"/>
    <col min="4380" max="4380" width="5.3984375" customWidth="1"/>
    <col min="4381" max="4381" width="7.59765625" customWidth="1"/>
    <col min="4382" max="4382" width="5.3984375" bestFit="1" customWidth="1"/>
    <col min="4383" max="4383" width="7.59765625" customWidth="1"/>
    <col min="4384" max="4384" width="5.3984375" customWidth="1"/>
    <col min="4385" max="4385" width="7.59765625" customWidth="1"/>
    <col min="4386" max="4386" width="5.3984375" bestFit="1" customWidth="1"/>
    <col min="4387" max="4387" width="7.59765625" customWidth="1"/>
    <col min="4388" max="4388" width="5.3984375" customWidth="1"/>
    <col min="4389" max="4389" width="7.59765625" customWidth="1"/>
    <col min="4390" max="4390" width="5.3984375" bestFit="1" customWidth="1"/>
    <col min="4391" max="4391" width="7.59765625" customWidth="1"/>
    <col min="4392" max="4392" width="5.3984375" customWidth="1"/>
    <col min="4393" max="4393" width="7.59765625" customWidth="1"/>
    <col min="4394" max="4394" width="5.3984375" bestFit="1" customWidth="1"/>
    <col min="4395" max="4395" width="7.59765625" customWidth="1"/>
    <col min="4396" max="4396" width="5.3984375" customWidth="1"/>
    <col min="4397" max="4397" width="7.59765625" customWidth="1"/>
    <col min="4398" max="4398" width="5.3984375" bestFit="1" customWidth="1"/>
    <col min="4399" max="4399" width="7.59765625" customWidth="1"/>
    <col min="4400" max="4400" width="5.3984375" customWidth="1"/>
    <col min="4401" max="4401" width="7.59765625" customWidth="1"/>
    <col min="4402" max="4402" width="5.3984375" bestFit="1" customWidth="1"/>
    <col min="4403" max="4403" width="7.59765625" customWidth="1"/>
    <col min="4404" max="4404" width="5.3984375" customWidth="1"/>
    <col min="4405" max="4405" width="7.59765625" customWidth="1"/>
    <col min="4406" max="4406" width="5.3984375" bestFit="1" customWidth="1"/>
    <col min="4407" max="4407" width="7.59765625" customWidth="1"/>
    <col min="4408" max="4408" width="5.3984375" customWidth="1"/>
    <col min="4409" max="4409" width="7.59765625" customWidth="1"/>
    <col min="4410" max="4410" width="5.3984375" bestFit="1" customWidth="1"/>
    <col min="4411" max="4411" width="7.59765625" customWidth="1"/>
    <col min="4412" max="4412" width="5.3984375" customWidth="1"/>
    <col min="4413" max="4413" width="7.59765625" customWidth="1"/>
    <col min="4414" max="4414" width="5.3984375" bestFit="1" customWidth="1"/>
    <col min="4415" max="4415" width="7.59765625" customWidth="1"/>
    <col min="4416" max="4416" width="5.3984375" customWidth="1"/>
    <col min="4417" max="4417" width="7.59765625" customWidth="1"/>
    <col min="4418" max="4418" width="5.3984375" bestFit="1" customWidth="1"/>
    <col min="4419" max="4419" width="7.59765625" customWidth="1"/>
    <col min="4420" max="4420" width="5.3984375" customWidth="1"/>
    <col min="4421" max="4421" width="7.59765625" customWidth="1"/>
    <col min="4422" max="4422" width="5.3984375" bestFit="1" customWidth="1"/>
    <col min="4424" max="4425" width="5.3984375" bestFit="1" customWidth="1"/>
    <col min="4426" max="4426" width="2.09765625" bestFit="1" customWidth="1"/>
    <col min="4577" max="4577" width="4.3984375" customWidth="1"/>
    <col min="4578" max="4578" width="30.5" customWidth="1"/>
    <col min="4581" max="4581" width="10.69921875" customWidth="1"/>
    <col min="4582" max="4582" width="5.19921875" customWidth="1"/>
    <col min="4583" max="4583" width="7.59765625" customWidth="1"/>
    <col min="4584" max="4584" width="5.3984375" customWidth="1"/>
    <col min="4585" max="4585" width="7.59765625" customWidth="1"/>
    <col min="4586" max="4586" width="6" bestFit="1" customWidth="1"/>
    <col min="4587" max="4587" width="7.59765625" customWidth="1"/>
    <col min="4588" max="4588" width="5.3984375" customWidth="1"/>
    <col min="4589" max="4589" width="7.59765625" customWidth="1"/>
    <col min="4590" max="4590" width="5.3984375" bestFit="1" customWidth="1"/>
    <col min="4591" max="4591" width="7.59765625" customWidth="1"/>
    <col min="4592" max="4592" width="5.3984375" customWidth="1"/>
    <col min="4593" max="4593" width="7.59765625" customWidth="1"/>
    <col min="4594" max="4594" width="5.3984375" bestFit="1" customWidth="1"/>
    <col min="4595" max="4595" width="7.59765625" customWidth="1"/>
    <col min="4596" max="4596" width="5.3984375" customWidth="1"/>
    <col min="4597" max="4597" width="7.59765625" customWidth="1"/>
    <col min="4598" max="4598" width="5.3984375" bestFit="1" customWidth="1"/>
    <col min="4599" max="4599" width="7.59765625" customWidth="1"/>
    <col min="4600" max="4600" width="5.3984375" customWidth="1"/>
    <col min="4601" max="4601" width="7.59765625" customWidth="1"/>
    <col min="4602" max="4602" width="5.3984375" bestFit="1" customWidth="1"/>
    <col min="4603" max="4603" width="7.59765625" customWidth="1"/>
    <col min="4604" max="4604" width="5.3984375" customWidth="1"/>
    <col min="4605" max="4605" width="7.59765625" customWidth="1"/>
    <col min="4606" max="4606" width="5.3984375" bestFit="1" customWidth="1"/>
    <col min="4607" max="4607" width="7.59765625" customWidth="1"/>
    <col min="4608" max="4608" width="5.3984375" customWidth="1"/>
    <col min="4609" max="4609" width="7.59765625" customWidth="1"/>
    <col min="4610" max="4610" width="5.3984375" bestFit="1" customWidth="1"/>
    <col min="4611" max="4611" width="7.59765625" customWidth="1"/>
    <col min="4612" max="4612" width="5.3984375" customWidth="1"/>
    <col min="4613" max="4613" width="7.59765625" customWidth="1"/>
    <col min="4614" max="4614" width="5.3984375" bestFit="1" customWidth="1"/>
    <col min="4615" max="4615" width="7.59765625" customWidth="1"/>
    <col min="4616" max="4616" width="5.3984375" customWidth="1"/>
    <col min="4617" max="4617" width="7.59765625" customWidth="1"/>
    <col min="4618" max="4618" width="5.3984375" bestFit="1" customWidth="1"/>
    <col min="4619" max="4619" width="7.59765625" customWidth="1"/>
    <col min="4620" max="4620" width="5.3984375" customWidth="1"/>
    <col min="4621" max="4621" width="7.59765625" customWidth="1"/>
    <col min="4622" max="4622" width="5.3984375" bestFit="1" customWidth="1"/>
    <col min="4623" max="4623" width="7.59765625" customWidth="1"/>
    <col min="4624" max="4624" width="5.3984375" customWidth="1"/>
    <col min="4625" max="4625" width="7.59765625" customWidth="1"/>
    <col min="4626" max="4626" width="5.3984375" bestFit="1" customWidth="1"/>
    <col min="4627" max="4627" width="7.59765625" customWidth="1"/>
    <col min="4628" max="4628" width="5.3984375" customWidth="1"/>
    <col min="4629" max="4629" width="7.59765625" customWidth="1"/>
    <col min="4630" max="4630" width="5.3984375" bestFit="1" customWidth="1"/>
    <col min="4631" max="4631" width="7.59765625" customWidth="1"/>
    <col min="4632" max="4632" width="5.3984375" customWidth="1"/>
    <col min="4633" max="4633" width="7.59765625" customWidth="1"/>
    <col min="4634" max="4634" width="5.3984375" bestFit="1" customWidth="1"/>
    <col min="4635" max="4635" width="7.59765625" customWidth="1"/>
    <col min="4636" max="4636" width="5.3984375" customWidth="1"/>
    <col min="4637" max="4637" width="7.59765625" customWidth="1"/>
    <col min="4638" max="4638" width="5.3984375" bestFit="1" customWidth="1"/>
    <col min="4639" max="4639" width="7.59765625" customWidth="1"/>
    <col min="4640" max="4640" width="5.3984375" customWidth="1"/>
    <col min="4641" max="4641" width="7.59765625" customWidth="1"/>
    <col min="4642" max="4642" width="5.3984375" bestFit="1" customWidth="1"/>
    <col min="4643" max="4643" width="7.59765625" customWidth="1"/>
    <col min="4644" max="4644" width="5.3984375" customWidth="1"/>
    <col min="4645" max="4645" width="7.59765625" customWidth="1"/>
    <col min="4646" max="4646" width="5.3984375" bestFit="1" customWidth="1"/>
    <col min="4647" max="4647" width="7.59765625" customWidth="1"/>
    <col min="4648" max="4648" width="5.3984375" customWidth="1"/>
    <col min="4649" max="4649" width="7.59765625" customWidth="1"/>
    <col min="4650" max="4650" width="5.3984375" bestFit="1" customWidth="1"/>
    <col min="4651" max="4651" width="7.59765625" customWidth="1"/>
    <col min="4652" max="4652" width="5.3984375" customWidth="1"/>
    <col min="4653" max="4653" width="7.59765625" customWidth="1"/>
    <col min="4654" max="4654" width="5.3984375" bestFit="1" customWidth="1"/>
    <col min="4655" max="4655" width="7.59765625" customWidth="1"/>
    <col min="4656" max="4656" width="5.3984375" customWidth="1"/>
    <col min="4657" max="4657" width="7.59765625" customWidth="1"/>
    <col min="4658" max="4658" width="5.3984375" bestFit="1" customWidth="1"/>
    <col min="4659" max="4659" width="7.59765625" customWidth="1"/>
    <col min="4660" max="4660" width="5.3984375" customWidth="1"/>
    <col min="4661" max="4661" width="7.59765625" customWidth="1"/>
    <col min="4662" max="4662" width="5.3984375" bestFit="1" customWidth="1"/>
    <col min="4663" max="4663" width="7.59765625" customWidth="1"/>
    <col min="4664" max="4664" width="5.3984375" customWidth="1"/>
    <col min="4665" max="4665" width="7.59765625" customWidth="1"/>
    <col min="4666" max="4666" width="5.3984375" bestFit="1" customWidth="1"/>
    <col min="4667" max="4667" width="7.59765625" customWidth="1"/>
    <col min="4668" max="4668" width="5.3984375" customWidth="1"/>
    <col min="4669" max="4669" width="7.59765625" customWidth="1"/>
    <col min="4670" max="4670" width="5.3984375" bestFit="1" customWidth="1"/>
    <col min="4671" max="4671" width="7.59765625" customWidth="1"/>
    <col min="4672" max="4672" width="5.3984375" customWidth="1"/>
    <col min="4673" max="4673" width="7.59765625" customWidth="1"/>
    <col min="4674" max="4674" width="5.3984375" bestFit="1" customWidth="1"/>
    <col min="4675" max="4675" width="7.59765625" customWidth="1"/>
    <col min="4676" max="4676" width="5.3984375" customWidth="1"/>
    <col min="4677" max="4677" width="7.59765625" customWidth="1"/>
    <col min="4678" max="4678" width="5.3984375" bestFit="1" customWidth="1"/>
    <col min="4680" max="4681" width="5.3984375" bestFit="1" customWidth="1"/>
    <col min="4682" max="4682" width="2.09765625" bestFit="1" customWidth="1"/>
    <col min="4833" max="4833" width="4.3984375" customWidth="1"/>
    <col min="4834" max="4834" width="30.5" customWidth="1"/>
    <col min="4837" max="4837" width="10.69921875" customWidth="1"/>
    <col min="4838" max="4838" width="5.19921875" customWidth="1"/>
    <col min="4839" max="4839" width="7.59765625" customWidth="1"/>
    <col min="4840" max="4840" width="5.3984375" customWidth="1"/>
    <col min="4841" max="4841" width="7.59765625" customWidth="1"/>
    <col min="4842" max="4842" width="6" bestFit="1" customWidth="1"/>
    <col min="4843" max="4843" width="7.59765625" customWidth="1"/>
    <col min="4844" max="4844" width="5.3984375" customWidth="1"/>
    <col min="4845" max="4845" width="7.59765625" customWidth="1"/>
    <col min="4846" max="4846" width="5.3984375" bestFit="1" customWidth="1"/>
    <col min="4847" max="4847" width="7.59765625" customWidth="1"/>
    <col min="4848" max="4848" width="5.3984375" customWidth="1"/>
    <col min="4849" max="4849" width="7.59765625" customWidth="1"/>
    <col min="4850" max="4850" width="5.3984375" bestFit="1" customWidth="1"/>
    <col min="4851" max="4851" width="7.59765625" customWidth="1"/>
    <col min="4852" max="4852" width="5.3984375" customWidth="1"/>
    <col min="4853" max="4853" width="7.59765625" customWidth="1"/>
    <col min="4854" max="4854" width="5.3984375" bestFit="1" customWidth="1"/>
    <col min="4855" max="4855" width="7.59765625" customWidth="1"/>
    <col min="4856" max="4856" width="5.3984375" customWidth="1"/>
    <col min="4857" max="4857" width="7.59765625" customWidth="1"/>
    <col min="4858" max="4858" width="5.3984375" bestFit="1" customWidth="1"/>
    <col min="4859" max="4859" width="7.59765625" customWidth="1"/>
    <col min="4860" max="4860" width="5.3984375" customWidth="1"/>
    <col min="4861" max="4861" width="7.59765625" customWidth="1"/>
    <col min="4862" max="4862" width="5.3984375" bestFit="1" customWidth="1"/>
    <col min="4863" max="4863" width="7.59765625" customWidth="1"/>
    <col min="4864" max="4864" width="5.3984375" customWidth="1"/>
    <col min="4865" max="4865" width="7.59765625" customWidth="1"/>
    <col min="4866" max="4866" width="5.3984375" bestFit="1" customWidth="1"/>
    <col min="4867" max="4867" width="7.59765625" customWidth="1"/>
    <col min="4868" max="4868" width="5.3984375" customWidth="1"/>
    <col min="4869" max="4869" width="7.59765625" customWidth="1"/>
    <col min="4870" max="4870" width="5.3984375" bestFit="1" customWidth="1"/>
    <col min="4871" max="4871" width="7.59765625" customWidth="1"/>
    <col min="4872" max="4872" width="5.3984375" customWidth="1"/>
    <col min="4873" max="4873" width="7.59765625" customWidth="1"/>
    <col min="4874" max="4874" width="5.3984375" bestFit="1" customWidth="1"/>
    <col min="4875" max="4875" width="7.59765625" customWidth="1"/>
    <col min="4876" max="4876" width="5.3984375" customWidth="1"/>
    <col min="4877" max="4877" width="7.59765625" customWidth="1"/>
    <col min="4878" max="4878" width="5.3984375" bestFit="1" customWidth="1"/>
    <col min="4879" max="4879" width="7.59765625" customWidth="1"/>
    <col min="4880" max="4880" width="5.3984375" customWidth="1"/>
    <col min="4881" max="4881" width="7.59765625" customWidth="1"/>
    <col min="4882" max="4882" width="5.3984375" bestFit="1" customWidth="1"/>
    <col min="4883" max="4883" width="7.59765625" customWidth="1"/>
    <col min="4884" max="4884" width="5.3984375" customWidth="1"/>
    <col min="4885" max="4885" width="7.59765625" customWidth="1"/>
    <col min="4886" max="4886" width="5.3984375" bestFit="1" customWidth="1"/>
    <col min="4887" max="4887" width="7.59765625" customWidth="1"/>
    <col min="4888" max="4888" width="5.3984375" customWidth="1"/>
    <col min="4889" max="4889" width="7.59765625" customWidth="1"/>
    <col min="4890" max="4890" width="5.3984375" bestFit="1" customWidth="1"/>
    <col min="4891" max="4891" width="7.59765625" customWidth="1"/>
    <col min="4892" max="4892" width="5.3984375" customWidth="1"/>
    <col min="4893" max="4893" width="7.59765625" customWidth="1"/>
    <col min="4894" max="4894" width="5.3984375" bestFit="1" customWidth="1"/>
    <col min="4895" max="4895" width="7.59765625" customWidth="1"/>
    <col min="4896" max="4896" width="5.3984375" customWidth="1"/>
    <col min="4897" max="4897" width="7.59765625" customWidth="1"/>
    <col min="4898" max="4898" width="5.3984375" bestFit="1" customWidth="1"/>
    <col min="4899" max="4899" width="7.59765625" customWidth="1"/>
    <col min="4900" max="4900" width="5.3984375" customWidth="1"/>
    <col min="4901" max="4901" width="7.59765625" customWidth="1"/>
    <col min="4902" max="4902" width="5.3984375" bestFit="1" customWidth="1"/>
    <col min="4903" max="4903" width="7.59765625" customWidth="1"/>
    <col min="4904" max="4904" width="5.3984375" customWidth="1"/>
    <col min="4905" max="4905" width="7.59765625" customWidth="1"/>
    <col min="4906" max="4906" width="5.3984375" bestFit="1" customWidth="1"/>
    <col min="4907" max="4907" width="7.59765625" customWidth="1"/>
    <col min="4908" max="4908" width="5.3984375" customWidth="1"/>
    <col min="4909" max="4909" width="7.59765625" customWidth="1"/>
    <col min="4910" max="4910" width="5.3984375" bestFit="1" customWidth="1"/>
    <col min="4911" max="4911" width="7.59765625" customWidth="1"/>
    <col min="4912" max="4912" width="5.3984375" customWidth="1"/>
    <col min="4913" max="4913" width="7.59765625" customWidth="1"/>
    <col min="4914" max="4914" width="5.3984375" bestFit="1" customWidth="1"/>
    <col min="4915" max="4915" width="7.59765625" customWidth="1"/>
    <col min="4916" max="4916" width="5.3984375" customWidth="1"/>
    <col min="4917" max="4917" width="7.59765625" customWidth="1"/>
    <col min="4918" max="4918" width="5.3984375" bestFit="1" customWidth="1"/>
    <col min="4919" max="4919" width="7.59765625" customWidth="1"/>
    <col min="4920" max="4920" width="5.3984375" customWidth="1"/>
    <col min="4921" max="4921" width="7.59765625" customWidth="1"/>
    <col min="4922" max="4922" width="5.3984375" bestFit="1" customWidth="1"/>
    <col min="4923" max="4923" width="7.59765625" customWidth="1"/>
    <col min="4924" max="4924" width="5.3984375" customWidth="1"/>
    <col min="4925" max="4925" width="7.59765625" customWidth="1"/>
    <col min="4926" max="4926" width="5.3984375" bestFit="1" customWidth="1"/>
    <col min="4927" max="4927" width="7.59765625" customWidth="1"/>
    <col min="4928" max="4928" width="5.3984375" customWidth="1"/>
    <col min="4929" max="4929" width="7.59765625" customWidth="1"/>
    <col min="4930" max="4930" width="5.3984375" bestFit="1" customWidth="1"/>
    <col min="4931" max="4931" width="7.59765625" customWidth="1"/>
    <col min="4932" max="4932" width="5.3984375" customWidth="1"/>
    <col min="4933" max="4933" width="7.59765625" customWidth="1"/>
    <col min="4934" max="4934" width="5.3984375" bestFit="1" customWidth="1"/>
    <col min="4936" max="4937" width="5.3984375" bestFit="1" customWidth="1"/>
    <col min="4938" max="4938" width="2.09765625" bestFit="1" customWidth="1"/>
    <col min="5089" max="5089" width="4.3984375" customWidth="1"/>
    <col min="5090" max="5090" width="30.5" customWidth="1"/>
    <col min="5093" max="5093" width="10.69921875" customWidth="1"/>
    <col min="5094" max="5094" width="5.19921875" customWidth="1"/>
    <col min="5095" max="5095" width="7.59765625" customWidth="1"/>
    <col min="5096" max="5096" width="5.3984375" customWidth="1"/>
    <col min="5097" max="5097" width="7.59765625" customWidth="1"/>
    <col min="5098" max="5098" width="6" bestFit="1" customWidth="1"/>
    <col min="5099" max="5099" width="7.59765625" customWidth="1"/>
    <col min="5100" max="5100" width="5.3984375" customWidth="1"/>
    <col min="5101" max="5101" width="7.59765625" customWidth="1"/>
    <col min="5102" max="5102" width="5.3984375" bestFit="1" customWidth="1"/>
    <col min="5103" max="5103" width="7.59765625" customWidth="1"/>
    <col min="5104" max="5104" width="5.3984375" customWidth="1"/>
    <col min="5105" max="5105" width="7.59765625" customWidth="1"/>
    <col min="5106" max="5106" width="5.3984375" bestFit="1" customWidth="1"/>
    <col min="5107" max="5107" width="7.59765625" customWidth="1"/>
    <col min="5108" max="5108" width="5.3984375" customWidth="1"/>
    <col min="5109" max="5109" width="7.59765625" customWidth="1"/>
    <col min="5110" max="5110" width="5.3984375" bestFit="1" customWidth="1"/>
    <col min="5111" max="5111" width="7.59765625" customWidth="1"/>
    <col min="5112" max="5112" width="5.3984375" customWidth="1"/>
    <col min="5113" max="5113" width="7.59765625" customWidth="1"/>
    <col min="5114" max="5114" width="5.3984375" bestFit="1" customWidth="1"/>
    <col min="5115" max="5115" width="7.59765625" customWidth="1"/>
    <col min="5116" max="5116" width="5.3984375" customWidth="1"/>
    <col min="5117" max="5117" width="7.59765625" customWidth="1"/>
    <col min="5118" max="5118" width="5.3984375" bestFit="1" customWidth="1"/>
    <col min="5119" max="5119" width="7.59765625" customWidth="1"/>
    <col min="5120" max="5120" width="5.3984375" customWidth="1"/>
    <col min="5121" max="5121" width="7.59765625" customWidth="1"/>
    <col min="5122" max="5122" width="5.3984375" bestFit="1" customWidth="1"/>
    <col min="5123" max="5123" width="7.59765625" customWidth="1"/>
    <col min="5124" max="5124" width="5.3984375" customWidth="1"/>
    <col min="5125" max="5125" width="7.59765625" customWidth="1"/>
    <col min="5126" max="5126" width="5.3984375" bestFit="1" customWidth="1"/>
    <col min="5127" max="5127" width="7.59765625" customWidth="1"/>
    <col min="5128" max="5128" width="5.3984375" customWidth="1"/>
    <col min="5129" max="5129" width="7.59765625" customWidth="1"/>
    <col min="5130" max="5130" width="5.3984375" bestFit="1" customWidth="1"/>
    <col min="5131" max="5131" width="7.59765625" customWidth="1"/>
    <col min="5132" max="5132" width="5.3984375" customWidth="1"/>
    <col min="5133" max="5133" width="7.59765625" customWidth="1"/>
    <col min="5134" max="5134" width="5.3984375" bestFit="1" customWidth="1"/>
    <col min="5135" max="5135" width="7.59765625" customWidth="1"/>
    <col min="5136" max="5136" width="5.3984375" customWidth="1"/>
    <col min="5137" max="5137" width="7.59765625" customWidth="1"/>
    <col min="5138" max="5138" width="5.3984375" bestFit="1" customWidth="1"/>
    <col min="5139" max="5139" width="7.59765625" customWidth="1"/>
    <col min="5140" max="5140" width="5.3984375" customWidth="1"/>
    <col min="5141" max="5141" width="7.59765625" customWidth="1"/>
    <col min="5142" max="5142" width="5.3984375" bestFit="1" customWidth="1"/>
    <col min="5143" max="5143" width="7.59765625" customWidth="1"/>
    <col min="5144" max="5144" width="5.3984375" customWidth="1"/>
    <col min="5145" max="5145" width="7.59765625" customWidth="1"/>
    <col min="5146" max="5146" width="5.3984375" bestFit="1" customWidth="1"/>
    <col min="5147" max="5147" width="7.59765625" customWidth="1"/>
    <col min="5148" max="5148" width="5.3984375" customWidth="1"/>
    <col min="5149" max="5149" width="7.59765625" customWidth="1"/>
    <col min="5150" max="5150" width="5.3984375" bestFit="1" customWidth="1"/>
    <col min="5151" max="5151" width="7.59765625" customWidth="1"/>
    <col min="5152" max="5152" width="5.3984375" customWidth="1"/>
    <col min="5153" max="5153" width="7.59765625" customWidth="1"/>
    <col min="5154" max="5154" width="5.3984375" bestFit="1" customWidth="1"/>
    <col min="5155" max="5155" width="7.59765625" customWidth="1"/>
    <col min="5156" max="5156" width="5.3984375" customWidth="1"/>
    <col min="5157" max="5157" width="7.59765625" customWidth="1"/>
    <col min="5158" max="5158" width="5.3984375" bestFit="1" customWidth="1"/>
    <col min="5159" max="5159" width="7.59765625" customWidth="1"/>
    <col min="5160" max="5160" width="5.3984375" customWidth="1"/>
    <col min="5161" max="5161" width="7.59765625" customWidth="1"/>
    <col min="5162" max="5162" width="5.3984375" bestFit="1" customWidth="1"/>
    <col min="5163" max="5163" width="7.59765625" customWidth="1"/>
    <col min="5164" max="5164" width="5.3984375" customWidth="1"/>
    <col min="5165" max="5165" width="7.59765625" customWidth="1"/>
    <col min="5166" max="5166" width="5.3984375" bestFit="1" customWidth="1"/>
    <col min="5167" max="5167" width="7.59765625" customWidth="1"/>
    <col min="5168" max="5168" width="5.3984375" customWidth="1"/>
    <col min="5169" max="5169" width="7.59765625" customWidth="1"/>
    <col min="5170" max="5170" width="5.3984375" bestFit="1" customWidth="1"/>
    <col min="5171" max="5171" width="7.59765625" customWidth="1"/>
    <col min="5172" max="5172" width="5.3984375" customWidth="1"/>
    <col min="5173" max="5173" width="7.59765625" customWidth="1"/>
    <col min="5174" max="5174" width="5.3984375" bestFit="1" customWidth="1"/>
    <col min="5175" max="5175" width="7.59765625" customWidth="1"/>
    <col min="5176" max="5176" width="5.3984375" customWidth="1"/>
    <col min="5177" max="5177" width="7.59765625" customWidth="1"/>
    <col min="5178" max="5178" width="5.3984375" bestFit="1" customWidth="1"/>
    <col min="5179" max="5179" width="7.59765625" customWidth="1"/>
    <col min="5180" max="5180" width="5.3984375" customWidth="1"/>
    <col min="5181" max="5181" width="7.59765625" customWidth="1"/>
    <col min="5182" max="5182" width="5.3984375" bestFit="1" customWidth="1"/>
    <col min="5183" max="5183" width="7.59765625" customWidth="1"/>
    <col min="5184" max="5184" width="5.3984375" customWidth="1"/>
    <col min="5185" max="5185" width="7.59765625" customWidth="1"/>
    <col min="5186" max="5186" width="5.3984375" bestFit="1" customWidth="1"/>
    <col min="5187" max="5187" width="7.59765625" customWidth="1"/>
    <col min="5188" max="5188" width="5.3984375" customWidth="1"/>
    <col min="5189" max="5189" width="7.59765625" customWidth="1"/>
    <col min="5190" max="5190" width="5.3984375" bestFit="1" customWidth="1"/>
    <col min="5192" max="5193" width="5.3984375" bestFit="1" customWidth="1"/>
    <col min="5194" max="5194" width="2.09765625" bestFit="1" customWidth="1"/>
    <col min="5345" max="5345" width="4.3984375" customWidth="1"/>
    <col min="5346" max="5346" width="30.5" customWidth="1"/>
    <col min="5349" max="5349" width="10.69921875" customWidth="1"/>
    <col min="5350" max="5350" width="5.19921875" customWidth="1"/>
    <col min="5351" max="5351" width="7.59765625" customWidth="1"/>
    <col min="5352" max="5352" width="5.3984375" customWidth="1"/>
    <col min="5353" max="5353" width="7.59765625" customWidth="1"/>
    <col min="5354" max="5354" width="6" bestFit="1" customWidth="1"/>
    <col min="5355" max="5355" width="7.59765625" customWidth="1"/>
    <col min="5356" max="5356" width="5.3984375" customWidth="1"/>
    <col min="5357" max="5357" width="7.59765625" customWidth="1"/>
    <col min="5358" max="5358" width="5.3984375" bestFit="1" customWidth="1"/>
    <col min="5359" max="5359" width="7.59765625" customWidth="1"/>
    <col min="5360" max="5360" width="5.3984375" customWidth="1"/>
    <col min="5361" max="5361" width="7.59765625" customWidth="1"/>
    <col min="5362" max="5362" width="5.3984375" bestFit="1" customWidth="1"/>
    <col min="5363" max="5363" width="7.59765625" customWidth="1"/>
    <col min="5364" max="5364" width="5.3984375" customWidth="1"/>
    <col min="5365" max="5365" width="7.59765625" customWidth="1"/>
    <col min="5366" max="5366" width="5.3984375" bestFit="1" customWidth="1"/>
    <col min="5367" max="5367" width="7.59765625" customWidth="1"/>
    <col min="5368" max="5368" width="5.3984375" customWidth="1"/>
    <col min="5369" max="5369" width="7.59765625" customWidth="1"/>
    <col min="5370" max="5370" width="5.3984375" bestFit="1" customWidth="1"/>
    <col min="5371" max="5371" width="7.59765625" customWidth="1"/>
    <col min="5372" max="5372" width="5.3984375" customWidth="1"/>
    <col min="5373" max="5373" width="7.59765625" customWidth="1"/>
    <col min="5374" max="5374" width="5.3984375" bestFit="1" customWidth="1"/>
    <col min="5375" max="5375" width="7.59765625" customWidth="1"/>
    <col min="5376" max="5376" width="5.3984375" customWidth="1"/>
    <col min="5377" max="5377" width="7.59765625" customWidth="1"/>
    <col min="5378" max="5378" width="5.3984375" bestFit="1" customWidth="1"/>
    <col min="5379" max="5379" width="7.59765625" customWidth="1"/>
    <col min="5380" max="5380" width="5.3984375" customWidth="1"/>
    <col min="5381" max="5381" width="7.59765625" customWidth="1"/>
    <col min="5382" max="5382" width="5.3984375" bestFit="1" customWidth="1"/>
    <col min="5383" max="5383" width="7.59765625" customWidth="1"/>
    <col min="5384" max="5384" width="5.3984375" customWidth="1"/>
    <col min="5385" max="5385" width="7.59765625" customWidth="1"/>
    <col min="5386" max="5386" width="5.3984375" bestFit="1" customWidth="1"/>
    <col min="5387" max="5387" width="7.59765625" customWidth="1"/>
    <col min="5388" max="5388" width="5.3984375" customWidth="1"/>
    <col min="5389" max="5389" width="7.59765625" customWidth="1"/>
    <col min="5390" max="5390" width="5.3984375" bestFit="1" customWidth="1"/>
    <col min="5391" max="5391" width="7.59765625" customWidth="1"/>
    <col min="5392" max="5392" width="5.3984375" customWidth="1"/>
    <col min="5393" max="5393" width="7.59765625" customWidth="1"/>
    <col min="5394" max="5394" width="5.3984375" bestFit="1" customWidth="1"/>
    <col min="5395" max="5395" width="7.59765625" customWidth="1"/>
    <col min="5396" max="5396" width="5.3984375" customWidth="1"/>
    <col min="5397" max="5397" width="7.59765625" customWidth="1"/>
    <col min="5398" max="5398" width="5.3984375" bestFit="1" customWidth="1"/>
    <col min="5399" max="5399" width="7.59765625" customWidth="1"/>
    <col min="5400" max="5400" width="5.3984375" customWidth="1"/>
    <col min="5401" max="5401" width="7.59765625" customWidth="1"/>
    <col min="5402" max="5402" width="5.3984375" bestFit="1" customWidth="1"/>
    <col min="5403" max="5403" width="7.59765625" customWidth="1"/>
    <col min="5404" max="5404" width="5.3984375" customWidth="1"/>
    <col min="5405" max="5405" width="7.59765625" customWidth="1"/>
    <col min="5406" max="5406" width="5.3984375" bestFit="1" customWidth="1"/>
    <col min="5407" max="5407" width="7.59765625" customWidth="1"/>
    <col min="5408" max="5408" width="5.3984375" customWidth="1"/>
    <col min="5409" max="5409" width="7.59765625" customWidth="1"/>
    <col min="5410" max="5410" width="5.3984375" bestFit="1" customWidth="1"/>
    <col min="5411" max="5411" width="7.59765625" customWidth="1"/>
    <col min="5412" max="5412" width="5.3984375" customWidth="1"/>
    <col min="5413" max="5413" width="7.59765625" customWidth="1"/>
    <col min="5414" max="5414" width="5.3984375" bestFit="1" customWidth="1"/>
    <col min="5415" max="5415" width="7.59765625" customWidth="1"/>
    <col min="5416" max="5416" width="5.3984375" customWidth="1"/>
    <col min="5417" max="5417" width="7.59765625" customWidth="1"/>
    <col min="5418" max="5418" width="5.3984375" bestFit="1" customWidth="1"/>
    <col min="5419" max="5419" width="7.59765625" customWidth="1"/>
    <col min="5420" max="5420" width="5.3984375" customWidth="1"/>
    <col min="5421" max="5421" width="7.59765625" customWidth="1"/>
    <col min="5422" max="5422" width="5.3984375" bestFit="1" customWidth="1"/>
    <col min="5423" max="5423" width="7.59765625" customWidth="1"/>
    <col min="5424" max="5424" width="5.3984375" customWidth="1"/>
    <col min="5425" max="5425" width="7.59765625" customWidth="1"/>
    <col min="5426" max="5426" width="5.3984375" bestFit="1" customWidth="1"/>
    <col min="5427" max="5427" width="7.59765625" customWidth="1"/>
    <col min="5428" max="5428" width="5.3984375" customWidth="1"/>
    <col min="5429" max="5429" width="7.59765625" customWidth="1"/>
    <col min="5430" max="5430" width="5.3984375" bestFit="1" customWidth="1"/>
    <col min="5431" max="5431" width="7.59765625" customWidth="1"/>
    <col min="5432" max="5432" width="5.3984375" customWidth="1"/>
    <col min="5433" max="5433" width="7.59765625" customWidth="1"/>
    <col min="5434" max="5434" width="5.3984375" bestFit="1" customWidth="1"/>
    <col min="5435" max="5435" width="7.59765625" customWidth="1"/>
    <col min="5436" max="5436" width="5.3984375" customWidth="1"/>
    <col min="5437" max="5437" width="7.59765625" customWidth="1"/>
    <col min="5438" max="5438" width="5.3984375" bestFit="1" customWidth="1"/>
    <col min="5439" max="5439" width="7.59765625" customWidth="1"/>
    <col min="5440" max="5440" width="5.3984375" customWidth="1"/>
    <col min="5441" max="5441" width="7.59765625" customWidth="1"/>
    <col min="5442" max="5442" width="5.3984375" bestFit="1" customWidth="1"/>
    <col min="5443" max="5443" width="7.59765625" customWidth="1"/>
    <col min="5444" max="5444" width="5.3984375" customWidth="1"/>
    <col min="5445" max="5445" width="7.59765625" customWidth="1"/>
    <col min="5446" max="5446" width="5.3984375" bestFit="1" customWidth="1"/>
    <col min="5448" max="5449" width="5.3984375" bestFit="1" customWidth="1"/>
    <col min="5450" max="5450" width="2.09765625" bestFit="1" customWidth="1"/>
    <col min="5601" max="5601" width="4.3984375" customWidth="1"/>
    <col min="5602" max="5602" width="30.5" customWidth="1"/>
    <col min="5605" max="5605" width="10.69921875" customWidth="1"/>
    <col min="5606" max="5606" width="5.19921875" customWidth="1"/>
    <col min="5607" max="5607" width="7.59765625" customWidth="1"/>
    <col min="5608" max="5608" width="5.3984375" customWidth="1"/>
    <col min="5609" max="5609" width="7.59765625" customWidth="1"/>
    <col min="5610" max="5610" width="6" bestFit="1" customWidth="1"/>
    <col min="5611" max="5611" width="7.59765625" customWidth="1"/>
    <col min="5612" max="5612" width="5.3984375" customWidth="1"/>
    <col min="5613" max="5613" width="7.59765625" customWidth="1"/>
    <col min="5614" max="5614" width="5.3984375" bestFit="1" customWidth="1"/>
    <col min="5615" max="5615" width="7.59765625" customWidth="1"/>
    <col min="5616" max="5616" width="5.3984375" customWidth="1"/>
    <col min="5617" max="5617" width="7.59765625" customWidth="1"/>
    <col min="5618" max="5618" width="5.3984375" bestFit="1" customWidth="1"/>
    <col min="5619" max="5619" width="7.59765625" customWidth="1"/>
    <col min="5620" max="5620" width="5.3984375" customWidth="1"/>
    <col min="5621" max="5621" width="7.59765625" customWidth="1"/>
    <col min="5622" max="5622" width="5.3984375" bestFit="1" customWidth="1"/>
    <col min="5623" max="5623" width="7.59765625" customWidth="1"/>
    <col min="5624" max="5624" width="5.3984375" customWidth="1"/>
    <col min="5625" max="5625" width="7.59765625" customWidth="1"/>
    <col min="5626" max="5626" width="5.3984375" bestFit="1" customWidth="1"/>
    <col min="5627" max="5627" width="7.59765625" customWidth="1"/>
    <col min="5628" max="5628" width="5.3984375" customWidth="1"/>
    <col min="5629" max="5629" width="7.59765625" customWidth="1"/>
    <col min="5630" max="5630" width="5.3984375" bestFit="1" customWidth="1"/>
    <col min="5631" max="5631" width="7.59765625" customWidth="1"/>
    <col min="5632" max="5632" width="5.3984375" customWidth="1"/>
    <col min="5633" max="5633" width="7.59765625" customWidth="1"/>
    <col min="5634" max="5634" width="5.3984375" bestFit="1" customWidth="1"/>
    <col min="5635" max="5635" width="7.59765625" customWidth="1"/>
    <col min="5636" max="5636" width="5.3984375" customWidth="1"/>
    <col min="5637" max="5637" width="7.59765625" customWidth="1"/>
    <col min="5638" max="5638" width="5.3984375" bestFit="1" customWidth="1"/>
    <col min="5639" max="5639" width="7.59765625" customWidth="1"/>
    <col min="5640" max="5640" width="5.3984375" customWidth="1"/>
    <col min="5641" max="5641" width="7.59765625" customWidth="1"/>
    <col min="5642" max="5642" width="5.3984375" bestFit="1" customWidth="1"/>
    <col min="5643" max="5643" width="7.59765625" customWidth="1"/>
    <col min="5644" max="5644" width="5.3984375" customWidth="1"/>
    <col min="5645" max="5645" width="7.59765625" customWidth="1"/>
    <col min="5646" max="5646" width="5.3984375" bestFit="1" customWidth="1"/>
    <col min="5647" max="5647" width="7.59765625" customWidth="1"/>
    <col min="5648" max="5648" width="5.3984375" customWidth="1"/>
    <col min="5649" max="5649" width="7.59765625" customWidth="1"/>
    <col min="5650" max="5650" width="5.3984375" bestFit="1" customWidth="1"/>
    <col min="5651" max="5651" width="7.59765625" customWidth="1"/>
    <col min="5652" max="5652" width="5.3984375" customWidth="1"/>
    <col min="5653" max="5653" width="7.59765625" customWidth="1"/>
    <col min="5654" max="5654" width="5.3984375" bestFit="1" customWidth="1"/>
    <col min="5655" max="5655" width="7.59765625" customWidth="1"/>
    <col min="5656" max="5656" width="5.3984375" customWidth="1"/>
    <col min="5657" max="5657" width="7.59765625" customWidth="1"/>
    <col min="5658" max="5658" width="5.3984375" bestFit="1" customWidth="1"/>
    <col min="5659" max="5659" width="7.59765625" customWidth="1"/>
    <col min="5660" max="5660" width="5.3984375" customWidth="1"/>
    <col min="5661" max="5661" width="7.59765625" customWidth="1"/>
    <col min="5662" max="5662" width="5.3984375" bestFit="1" customWidth="1"/>
    <col min="5663" max="5663" width="7.59765625" customWidth="1"/>
    <col min="5664" max="5664" width="5.3984375" customWidth="1"/>
    <col min="5665" max="5665" width="7.59765625" customWidth="1"/>
    <col min="5666" max="5666" width="5.3984375" bestFit="1" customWidth="1"/>
    <col min="5667" max="5667" width="7.59765625" customWidth="1"/>
    <col min="5668" max="5668" width="5.3984375" customWidth="1"/>
    <col min="5669" max="5669" width="7.59765625" customWidth="1"/>
    <col min="5670" max="5670" width="5.3984375" bestFit="1" customWidth="1"/>
    <col min="5671" max="5671" width="7.59765625" customWidth="1"/>
    <col min="5672" max="5672" width="5.3984375" customWidth="1"/>
    <col min="5673" max="5673" width="7.59765625" customWidth="1"/>
    <col min="5674" max="5674" width="5.3984375" bestFit="1" customWidth="1"/>
    <col min="5675" max="5675" width="7.59765625" customWidth="1"/>
    <col min="5676" max="5676" width="5.3984375" customWidth="1"/>
    <col min="5677" max="5677" width="7.59765625" customWidth="1"/>
    <col min="5678" max="5678" width="5.3984375" bestFit="1" customWidth="1"/>
    <col min="5679" max="5679" width="7.59765625" customWidth="1"/>
    <col min="5680" max="5680" width="5.3984375" customWidth="1"/>
    <col min="5681" max="5681" width="7.59765625" customWidth="1"/>
    <col min="5682" max="5682" width="5.3984375" bestFit="1" customWidth="1"/>
    <col min="5683" max="5683" width="7.59765625" customWidth="1"/>
    <col min="5684" max="5684" width="5.3984375" customWidth="1"/>
    <col min="5685" max="5685" width="7.59765625" customWidth="1"/>
    <col min="5686" max="5686" width="5.3984375" bestFit="1" customWidth="1"/>
    <col min="5687" max="5687" width="7.59765625" customWidth="1"/>
    <col min="5688" max="5688" width="5.3984375" customWidth="1"/>
    <col min="5689" max="5689" width="7.59765625" customWidth="1"/>
    <col min="5690" max="5690" width="5.3984375" bestFit="1" customWidth="1"/>
    <col min="5691" max="5691" width="7.59765625" customWidth="1"/>
    <col min="5692" max="5692" width="5.3984375" customWidth="1"/>
    <col min="5693" max="5693" width="7.59765625" customWidth="1"/>
    <col min="5694" max="5694" width="5.3984375" bestFit="1" customWidth="1"/>
    <col min="5695" max="5695" width="7.59765625" customWidth="1"/>
    <col min="5696" max="5696" width="5.3984375" customWidth="1"/>
    <col min="5697" max="5697" width="7.59765625" customWidth="1"/>
    <col min="5698" max="5698" width="5.3984375" bestFit="1" customWidth="1"/>
    <col min="5699" max="5699" width="7.59765625" customWidth="1"/>
    <col min="5700" max="5700" width="5.3984375" customWidth="1"/>
    <col min="5701" max="5701" width="7.59765625" customWidth="1"/>
    <col min="5702" max="5702" width="5.3984375" bestFit="1" customWidth="1"/>
    <col min="5704" max="5705" width="5.3984375" bestFit="1" customWidth="1"/>
    <col min="5706" max="5706" width="2.09765625" bestFit="1" customWidth="1"/>
    <col min="5857" max="5857" width="4.3984375" customWidth="1"/>
    <col min="5858" max="5858" width="30.5" customWidth="1"/>
    <col min="5861" max="5861" width="10.69921875" customWidth="1"/>
    <col min="5862" max="5862" width="5.19921875" customWidth="1"/>
    <col min="5863" max="5863" width="7.59765625" customWidth="1"/>
    <col min="5864" max="5864" width="5.3984375" customWidth="1"/>
    <col min="5865" max="5865" width="7.59765625" customWidth="1"/>
    <col min="5866" max="5866" width="6" bestFit="1" customWidth="1"/>
    <col min="5867" max="5867" width="7.59765625" customWidth="1"/>
    <col min="5868" max="5868" width="5.3984375" customWidth="1"/>
    <col min="5869" max="5869" width="7.59765625" customWidth="1"/>
    <col min="5870" max="5870" width="5.3984375" bestFit="1" customWidth="1"/>
    <col min="5871" max="5871" width="7.59765625" customWidth="1"/>
    <col min="5872" max="5872" width="5.3984375" customWidth="1"/>
    <col min="5873" max="5873" width="7.59765625" customWidth="1"/>
    <col min="5874" max="5874" width="5.3984375" bestFit="1" customWidth="1"/>
    <col min="5875" max="5875" width="7.59765625" customWidth="1"/>
    <col min="5876" max="5876" width="5.3984375" customWidth="1"/>
    <col min="5877" max="5877" width="7.59765625" customWidth="1"/>
    <col min="5878" max="5878" width="5.3984375" bestFit="1" customWidth="1"/>
    <col min="5879" max="5879" width="7.59765625" customWidth="1"/>
    <col min="5880" max="5880" width="5.3984375" customWidth="1"/>
    <col min="5881" max="5881" width="7.59765625" customWidth="1"/>
    <col min="5882" max="5882" width="5.3984375" bestFit="1" customWidth="1"/>
    <col min="5883" max="5883" width="7.59765625" customWidth="1"/>
    <col min="5884" max="5884" width="5.3984375" customWidth="1"/>
    <col min="5885" max="5885" width="7.59765625" customWidth="1"/>
    <col min="5886" max="5886" width="5.3984375" bestFit="1" customWidth="1"/>
    <col min="5887" max="5887" width="7.59765625" customWidth="1"/>
    <col min="5888" max="5888" width="5.3984375" customWidth="1"/>
    <col min="5889" max="5889" width="7.59765625" customWidth="1"/>
    <col min="5890" max="5890" width="5.3984375" bestFit="1" customWidth="1"/>
    <col min="5891" max="5891" width="7.59765625" customWidth="1"/>
    <col min="5892" max="5892" width="5.3984375" customWidth="1"/>
    <col min="5893" max="5893" width="7.59765625" customWidth="1"/>
    <col min="5894" max="5894" width="5.3984375" bestFit="1" customWidth="1"/>
    <col min="5895" max="5895" width="7.59765625" customWidth="1"/>
    <col min="5896" max="5896" width="5.3984375" customWidth="1"/>
    <col min="5897" max="5897" width="7.59765625" customWidth="1"/>
    <col min="5898" max="5898" width="5.3984375" bestFit="1" customWidth="1"/>
    <col min="5899" max="5899" width="7.59765625" customWidth="1"/>
    <col min="5900" max="5900" width="5.3984375" customWidth="1"/>
    <col min="5901" max="5901" width="7.59765625" customWidth="1"/>
    <col min="5902" max="5902" width="5.3984375" bestFit="1" customWidth="1"/>
    <col min="5903" max="5903" width="7.59765625" customWidth="1"/>
    <col min="5904" max="5904" width="5.3984375" customWidth="1"/>
    <col min="5905" max="5905" width="7.59765625" customWidth="1"/>
    <col min="5906" max="5906" width="5.3984375" bestFit="1" customWidth="1"/>
    <col min="5907" max="5907" width="7.59765625" customWidth="1"/>
    <col min="5908" max="5908" width="5.3984375" customWidth="1"/>
    <col min="5909" max="5909" width="7.59765625" customWidth="1"/>
    <col min="5910" max="5910" width="5.3984375" bestFit="1" customWidth="1"/>
    <col min="5911" max="5911" width="7.59765625" customWidth="1"/>
    <col min="5912" max="5912" width="5.3984375" customWidth="1"/>
    <col min="5913" max="5913" width="7.59765625" customWidth="1"/>
    <col min="5914" max="5914" width="5.3984375" bestFit="1" customWidth="1"/>
    <col min="5915" max="5915" width="7.59765625" customWidth="1"/>
    <col min="5916" max="5916" width="5.3984375" customWidth="1"/>
    <col min="5917" max="5917" width="7.59765625" customWidth="1"/>
    <col min="5918" max="5918" width="5.3984375" bestFit="1" customWidth="1"/>
    <col min="5919" max="5919" width="7.59765625" customWidth="1"/>
    <col min="5920" max="5920" width="5.3984375" customWidth="1"/>
    <col min="5921" max="5921" width="7.59765625" customWidth="1"/>
    <col min="5922" max="5922" width="5.3984375" bestFit="1" customWidth="1"/>
    <col min="5923" max="5923" width="7.59765625" customWidth="1"/>
    <col min="5924" max="5924" width="5.3984375" customWidth="1"/>
    <col min="5925" max="5925" width="7.59765625" customWidth="1"/>
    <col min="5926" max="5926" width="5.3984375" bestFit="1" customWidth="1"/>
    <col min="5927" max="5927" width="7.59765625" customWidth="1"/>
    <col min="5928" max="5928" width="5.3984375" customWidth="1"/>
    <col min="5929" max="5929" width="7.59765625" customWidth="1"/>
    <col min="5930" max="5930" width="5.3984375" bestFit="1" customWidth="1"/>
    <col min="5931" max="5931" width="7.59765625" customWidth="1"/>
    <col min="5932" max="5932" width="5.3984375" customWidth="1"/>
    <col min="5933" max="5933" width="7.59765625" customWidth="1"/>
    <col min="5934" max="5934" width="5.3984375" bestFit="1" customWidth="1"/>
    <col min="5935" max="5935" width="7.59765625" customWidth="1"/>
    <col min="5936" max="5936" width="5.3984375" customWidth="1"/>
    <col min="5937" max="5937" width="7.59765625" customWidth="1"/>
    <col min="5938" max="5938" width="5.3984375" bestFit="1" customWidth="1"/>
    <col min="5939" max="5939" width="7.59765625" customWidth="1"/>
    <col min="5940" max="5940" width="5.3984375" customWidth="1"/>
    <col min="5941" max="5941" width="7.59765625" customWidth="1"/>
    <col min="5942" max="5942" width="5.3984375" bestFit="1" customWidth="1"/>
    <col min="5943" max="5943" width="7.59765625" customWidth="1"/>
    <col min="5944" max="5944" width="5.3984375" customWidth="1"/>
    <col min="5945" max="5945" width="7.59765625" customWidth="1"/>
    <col min="5946" max="5946" width="5.3984375" bestFit="1" customWidth="1"/>
    <col min="5947" max="5947" width="7.59765625" customWidth="1"/>
    <col min="5948" max="5948" width="5.3984375" customWidth="1"/>
    <col min="5949" max="5949" width="7.59765625" customWidth="1"/>
    <col min="5950" max="5950" width="5.3984375" bestFit="1" customWidth="1"/>
    <col min="5951" max="5951" width="7.59765625" customWidth="1"/>
    <col min="5952" max="5952" width="5.3984375" customWidth="1"/>
    <col min="5953" max="5953" width="7.59765625" customWidth="1"/>
    <col min="5954" max="5954" width="5.3984375" bestFit="1" customWidth="1"/>
    <col min="5955" max="5955" width="7.59765625" customWidth="1"/>
    <col min="5956" max="5956" width="5.3984375" customWidth="1"/>
    <col min="5957" max="5957" width="7.59765625" customWidth="1"/>
    <col min="5958" max="5958" width="5.3984375" bestFit="1" customWidth="1"/>
    <col min="5960" max="5961" width="5.3984375" bestFit="1" customWidth="1"/>
    <col min="5962" max="5962" width="2.09765625" bestFit="1" customWidth="1"/>
    <col min="6113" max="6113" width="4.3984375" customWidth="1"/>
    <col min="6114" max="6114" width="30.5" customWidth="1"/>
    <col min="6117" max="6117" width="10.69921875" customWidth="1"/>
    <col min="6118" max="6118" width="5.19921875" customWidth="1"/>
    <col min="6119" max="6119" width="7.59765625" customWidth="1"/>
    <col min="6120" max="6120" width="5.3984375" customWidth="1"/>
    <col min="6121" max="6121" width="7.59765625" customWidth="1"/>
    <col min="6122" max="6122" width="6" bestFit="1" customWidth="1"/>
    <col min="6123" max="6123" width="7.59765625" customWidth="1"/>
    <col min="6124" max="6124" width="5.3984375" customWidth="1"/>
    <col min="6125" max="6125" width="7.59765625" customWidth="1"/>
    <col min="6126" max="6126" width="5.3984375" bestFit="1" customWidth="1"/>
    <col min="6127" max="6127" width="7.59765625" customWidth="1"/>
    <col min="6128" max="6128" width="5.3984375" customWidth="1"/>
    <col min="6129" max="6129" width="7.59765625" customWidth="1"/>
    <col min="6130" max="6130" width="5.3984375" bestFit="1" customWidth="1"/>
    <col min="6131" max="6131" width="7.59765625" customWidth="1"/>
    <col min="6132" max="6132" width="5.3984375" customWidth="1"/>
    <col min="6133" max="6133" width="7.59765625" customWidth="1"/>
    <col min="6134" max="6134" width="5.3984375" bestFit="1" customWidth="1"/>
    <col min="6135" max="6135" width="7.59765625" customWidth="1"/>
    <col min="6136" max="6136" width="5.3984375" customWidth="1"/>
    <col min="6137" max="6137" width="7.59765625" customWidth="1"/>
    <col min="6138" max="6138" width="5.3984375" bestFit="1" customWidth="1"/>
    <col min="6139" max="6139" width="7.59765625" customWidth="1"/>
    <col min="6140" max="6140" width="5.3984375" customWidth="1"/>
    <col min="6141" max="6141" width="7.59765625" customWidth="1"/>
    <col min="6142" max="6142" width="5.3984375" bestFit="1" customWidth="1"/>
    <col min="6143" max="6143" width="7.59765625" customWidth="1"/>
    <col min="6144" max="6144" width="5.3984375" customWidth="1"/>
    <col min="6145" max="6145" width="7.59765625" customWidth="1"/>
    <col min="6146" max="6146" width="5.3984375" bestFit="1" customWidth="1"/>
    <col min="6147" max="6147" width="7.59765625" customWidth="1"/>
    <col min="6148" max="6148" width="5.3984375" customWidth="1"/>
    <col min="6149" max="6149" width="7.59765625" customWidth="1"/>
    <col min="6150" max="6150" width="5.3984375" bestFit="1" customWidth="1"/>
    <col min="6151" max="6151" width="7.59765625" customWidth="1"/>
    <col min="6152" max="6152" width="5.3984375" customWidth="1"/>
    <col min="6153" max="6153" width="7.59765625" customWidth="1"/>
    <col min="6154" max="6154" width="5.3984375" bestFit="1" customWidth="1"/>
    <col min="6155" max="6155" width="7.59765625" customWidth="1"/>
    <col min="6156" max="6156" width="5.3984375" customWidth="1"/>
    <col min="6157" max="6157" width="7.59765625" customWidth="1"/>
    <col min="6158" max="6158" width="5.3984375" bestFit="1" customWidth="1"/>
    <col min="6159" max="6159" width="7.59765625" customWidth="1"/>
    <col min="6160" max="6160" width="5.3984375" customWidth="1"/>
    <col min="6161" max="6161" width="7.59765625" customWidth="1"/>
    <col min="6162" max="6162" width="5.3984375" bestFit="1" customWidth="1"/>
    <col min="6163" max="6163" width="7.59765625" customWidth="1"/>
    <col min="6164" max="6164" width="5.3984375" customWidth="1"/>
    <col min="6165" max="6165" width="7.59765625" customWidth="1"/>
    <col min="6166" max="6166" width="5.3984375" bestFit="1" customWidth="1"/>
    <col min="6167" max="6167" width="7.59765625" customWidth="1"/>
    <col min="6168" max="6168" width="5.3984375" customWidth="1"/>
    <col min="6169" max="6169" width="7.59765625" customWidth="1"/>
    <col min="6170" max="6170" width="5.3984375" bestFit="1" customWidth="1"/>
    <col min="6171" max="6171" width="7.59765625" customWidth="1"/>
    <col min="6172" max="6172" width="5.3984375" customWidth="1"/>
    <col min="6173" max="6173" width="7.59765625" customWidth="1"/>
    <col min="6174" max="6174" width="5.3984375" bestFit="1" customWidth="1"/>
    <col min="6175" max="6175" width="7.59765625" customWidth="1"/>
    <col min="6176" max="6176" width="5.3984375" customWidth="1"/>
    <col min="6177" max="6177" width="7.59765625" customWidth="1"/>
    <col min="6178" max="6178" width="5.3984375" bestFit="1" customWidth="1"/>
    <col min="6179" max="6179" width="7.59765625" customWidth="1"/>
    <col min="6180" max="6180" width="5.3984375" customWidth="1"/>
    <col min="6181" max="6181" width="7.59765625" customWidth="1"/>
    <col min="6182" max="6182" width="5.3984375" bestFit="1" customWidth="1"/>
    <col min="6183" max="6183" width="7.59765625" customWidth="1"/>
    <col min="6184" max="6184" width="5.3984375" customWidth="1"/>
    <col min="6185" max="6185" width="7.59765625" customWidth="1"/>
    <col min="6186" max="6186" width="5.3984375" bestFit="1" customWidth="1"/>
    <col min="6187" max="6187" width="7.59765625" customWidth="1"/>
    <col min="6188" max="6188" width="5.3984375" customWidth="1"/>
    <col min="6189" max="6189" width="7.59765625" customWidth="1"/>
    <col min="6190" max="6190" width="5.3984375" bestFit="1" customWidth="1"/>
    <col min="6191" max="6191" width="7.59765625" customWidth="1"/>
    <col min="6192" max="6192" width="5.3984375" customWidth="1"/>
    <col min="6193" max="6193" width="7.59765625" customWidth="1"/>
    <col min="6194" max="6194" width="5.3984375" bestFit="1" customWidth="1"/>
    <col min="6195" max="6195" width="7.59765625" customWidth="1"/>
    <col min="6196" max="6196" width="5.3984375" customWidth="1"/>
    <col min="6197" max="6197" width="7.59765625" customWidth="1"/>
    <col min="6198" max="6198" width="5.3984375" bestFit="1" customWidth="1"/>
    <col min="6199" max="6199" width="7.59765625" customWidth="1"/>
    <col min="6200" max="6200" width="5.3984375" customWidth="1"/>
    <col min="6201" max="6201" width="7.59765625" customWidth="1"/>
    <col min="6202" max="6202" width="5.3984375" bestFit="1" customWidth="1"/>
    <col min="6203" max="6203" width="7.59765625" customWidth="1"/>
    <col min="6204" max="6204" width="5.3984375" customWidth="1"/>
    <col min="6205" max="6205" width="7.59765625" customWidth="1"/>
    <col min="6206" max="6206" width="5.3984375" bestFit="1" customWidth="1"/>
    <col min="6207" max="6207" width="7.59765625" customWidth="1"/>
    <col min="6208" max="6208" width="5.3984375" customWidth="1"/>
    <col min="6209" max="6209" width="7.59765625" customWidth="1"/>
    <col min="6210" max="6210" width="5.3984375" bestFit="1" customWidth="1"/>
    <col min="6211" max="6211" width="7.59765625" customWidth="1"/>
    <col min="6212" max="6212" width="5.3984375" customWidth="1"/>
    <col min="6213" max="6213" width="7.59765625" customWidth="1"/>
    <col min="6214" max="6214" width="5.3984375" bestFit="1" customWidth="1"/>
    <col min="6216" max="6217" width="5.3984375" bestFit="1" customWidth="1"/>
    <col min="6218" max="6218" width="2.09765625" bestFit="1" customWidth="1"/>
    <col min="6369" max="6369" width="4.3984375" customWidth="1"/>
    <col min="6370" max="6370" width="30.5" customWidth="1"/>
    <col min="6373" max="6373" width="10.69921875" customWidth="1"/>
    <col min="6374" max="6374" width="5.19921875" customWidth="1"/>
    <col min="6375" max="6375" width="7.59765625" customWidth="1"/>
    <col min="6376" max="6376" width="5.3984375" customWidth="1"/>
    <col min="6377" max="6377" width="7.59765625" customWidth="1"/>
    <col min="6378" max="6378" width="6" bestFit="1" customWidth="1"/>
    <col min="6379" max="6379" width="7.59765625" customWidth="1"/>
    <col min="6380" max="6380" width="5.3984375" customWidth="1"/>
    <col min="6381" max="6381" width="7.59765625" customWidth="1"/>
    <col min="6382" max="6382" width="5.3984375" bestFit="1" customWidth="1"/>
    <col min="6383" max="6383" width="7.59765625" customWidth="1"/>
    <col min="6384" max="6384" width="5.3984375" customWidth="1"/>
    <col min="6385" max="6385" width="7.59765625" customWidth="1"/>
    <col min="6386" max="6386" width="5.3984375" bestFit="1" customWidth="1"/>
    <col min="6387" max="6387" width="7.59765625" customWidth="1"/>
    <col min="6388" max="6388" width="5.3984375" customWidth="1"/>
    <col min="6389" max="6389" width="7.59765625" customWidth="1"/>
    <col min="6390" max="6390" width="5.3984375" bestFit="1" customWidth="1"/>
    <col min="6391" max="6391" width="7.59765625" customWidth="1"/>
    <col min="6392" max="6392" width="5.3984375" customWidth="1"/>
    <col min="6393" max="6393" width="7.59765625" customWidth="1"/>
    <col min="6394" max="6394" width="5.3984375" bestFit="1" customWidth="1"/>
    <col min="6395" max="6395" width="7.59765625" customWidth="1"/>
    <col min="6396" max="6396" width="5.3984375" customWidth="1"/>
    <col min="6397" max="6397" width="7.59765625" customWidth="1"/>
    <col min="6398" max="6398" width="5.3984375" bestFit="1" customWidth="1"/>
    <col min="6399" max="6399" width="7.59765625" customWidth="1"/>
    <col min="6400" max="6400" width="5.3984375" customWidth="1"/>
    <col min="6401" max="6401" width="7.59765625" customWidth="1"/>
    <col min="6402" max="6402" width="5.3984375" bestFit="1" customWidth="1"/>
    <col min="6403" max="6403" width="7.59765625" customWidth="1"/>
    <col min="6404" max="6404" width="5.3984375" customWidth="1"/>
    <col min="6405" max="6405" width="7.59765625" customWidth="1"/>
    <col min="6406" max="6406" width="5.3984375" bestFit="1" customWidth="1"/>
    <col min="6407" max="6407" width="7.59765625" customWidth="1"/>
    <col min="6408" max="6408" width="5.3984375" customWidth="1"/>
    <col min="6409" max="6409" width="7.59765625" customWidth="1"/>
    <col min="6410" max="6410" width="5.3984375" bestFit="1" customWidth="1"/>
    <col min="6411" max="6411" width="7.59765625" customWidth="1"/>
    <col min="6412" max="6412" width="5.3984375" customWidth="1"/>
    <col min="6413" max="6413" width="7.59765625" customWidth="1"/>
    <col min="6414" max="6414" width="5.3984375" bestFit="1" customWidth="1"/>
    <col min="6415" max="6415" width="7.59765625" customWidth="1"/>
    <col min="6416" max="6416" width="5.3984375" customWidth="1"/>
    <col min="6417" max="6417" width="7.59765625" customWidth="1"/>
    <col min="6418" max="6418" width="5.3984375" bestFit="1" customWidth="1"/>
    <col min="6419" max="6419" width="7.59765625" customWidth="1"/>
    <col min="6420" max="6420" width="5.3984375" customWidth="1"/>
    <col min="6421" max="6421" width="7.59765625" customWidth="1"/>
    <col min="6422" max="6422" width="5.3984375" bestFit="1" customWidth="1"/>
    <col min="6423" max="6423" width="7.59765625" customWidth="1"/>
    <col min="6424" max="6424" width="5.3984375" customWidth="1"/>
    <col min="6425" max="6425" width="7.59765625" customWidth="1"/>
    <col min="6426" max="6426" width="5.3984375" bestFit="1" customWidth="1"/>
    <col min="6427" max="6427" width="7.59765625" customWidth="1"/>
    <col min="6428" max="6428" width="5.3984375" customWidth="1"/>
    <col min="6429" max="6429" width="7.59765625" customWidth="1"/>
    <col min="6430" max="6430" width="5.3984375" bestFit="1" customWidth="1"/>
    <col min="6431" max="6431" width="7.59765625" customWidth="1"/>
    <col min="6432" max="6432" width="5.3984375" customWidth="1"/>
    <col min="6433" max="6433" width="7.59765625" customWidth="1"/>
    <col min="6434" max="6434" width="5.3984375" bestFit="1" customWidth="1"/>
    <col min="6435" max="6435" width="7.59765625" customWidth="1"/>
    <col min="6436" max="6436" width="5.3984375" customWidth="1"/>
    <col min="6437" max="6437" width="7.59765625" customWidth="1"/>
    <col min="6438" max="6438" width="5.3984375" bestFit="1" customWidth="1"/>
    <col min="6439" max="6439" width="7.59765625" customWidth="1"/>
    <col min="6440" max="6440" width="5.3984375" customWidth="1"/>
    <col min="6441" max="6441" width="7.59765625" customWidth="1"/>
    <col min="6442" max="6442" width="5.3984375" bestFit="1" customWidth="1"/>
    <col min="6443" max="6443" width="7.59765625" customWidth="1"/>
    <col min="6444" max="6444" width="5.3984375" customWidth="1"/>
    <col min="6445" max="6445" width="7.59765625" customWidth="1"/>
    <col min="6446" max="6446" width="5.3984375" bestFit="1" customWidth="1"/>
    <col min="6447" max="6447" width="7.59765625" customWidth="1"/>
    <col min="6448" max="6448" width="5.3984375" customWidth="1"/>
    <col min="6449" max="6449" width="7.59765625" customWidth="1"/>
    <col min="6450" max="6450" width="5.3984375" bestFit="1" customWidth="1"/>
    <col min="6451" max="6451" width="7.59765625" customWidth="1"/>
    <col min="6452" max="6452" width="5.3984375" customWidth="1"/>
    <col min="6453" max="6453" width="7.59765625" customWidth="1"/>
    <col min="6454" max="6454" width="5.3984375" bestFit="1" customWidth="1"/>
    <col min="6455" max="6455" width="7.59765625" customWidth="1"/>
    <col min="6456" max="6456" width="5.3984375" customWidth="1"/>
    <col min="6457" max="6457" width="7.59765625" customWidth="1"/>
    <col min="6458" max="6458" width="5.3984375" bestFit="1" customWidth="1"/>
    <col min="6459" max="6459" width="7.59765625" customWidth="1"/>
    <col min="6460" max="6460" width="5.3984375" customWidth="1"/>
    <col min="6461" max="6461" width="7.59765625" customWidth="1"/>
    <col min="6462" max="6462" width="5.3984375" bestFit="1" customWidth="1"/>
    <col min="6463" max="6463" width="7.59765625" customWidth="1"/>
    <col min="6464" max="6464" width="5.3984375" customWidth="1"/>
    <col min="6465" max="6465" width="7.59765625" customWidth="1"/>
    <col min="6466" max="6466" width="5.3984375" bestFit="1" customWidth="1"/>
    <col min="6467" max="6467" width="7.59765625" customWidth="1"/>
    <col min="6468" max="6468" width="5.3984375" customWidth="1"/>
    <col min="6469" max="6469" width="7.59765625" customWidth="1"/>
    <col min="6470" max="6470" width="5.3984375" bestFit="1" customWidth="1"/>
    <col min="6472" max="6473" width="5.3984375" bestFit="1" customWidth="1"/>
    <col min="6474" max="6474" width="2.09765625" bestFit="1" customWidth="1"/>
    <col min="6625" max="6625" width="4.3984375" customWidth="1"/>
    <col min="6626" max="6626" width="30.5" customWidth="1"/>
    <col min="6629" max="6629" width="10.69921875" customWidth="1"/>
    <col min="6630" max="6630" width="5.19921875" customWidth="1"/>
    <col min="6631" max="6631" width="7.59765625" customWidth="1"/>
    <col min="6632" max="6632" width="5.3984375" customWidth="1"/>
    <col min="6633" max="6633" width="7.59765625" customWidth="1"/>
    <col min="6634" max="6634" width="6" bestFit="1" customWidth="1"/>
    <col min="6635" max="6635" width="7.59765625" customWidth="1"/>
    <col min="6636" max="6636" width="5.3984375" customWidth="1"/>
    <col min="6637" max="6637" width="7.59765625" customWidth="1"/>
    <col min="6638" max="6638" width="5.3984375" bestFit="1" customWidth="1"/>
    <col min="6639" max="6639" width="7.59765625" customWidth="1"/>
    <col min="6640" max="6640" width="5.3984375" customWidth="1"/>
    <col min="6641" max="6641" width="7.59765625" customWidth="1"/>
    <col min="6642" max="6642" width="5.3984375" bestFit="1" customWidth="1"/>
    <col min="6643" max="6643" width="7.59765625" customWidth="1"/>
    <col min="6644" max="6644" width="5.3984375" customWidth="1"/>
    <col min="6645" max="6645" width="7.59765625" customWidth="1"/>
    <col min="6646" max="6646" width="5.3984375" bestFit="1" customWidth="1"/>
    <col min="6647" max="6647" width="7.59765625" customWidth="1"/>
    <col min="6648" max="6648" width="5.3984375" customWidth="1"/>
    <col min="6649" max="6649" width="7.59765625" customWidth="1"/>
    <col min="6650" max="6650" width="5.3984375" bestFit="1" customWidth="1"/>
    <col min="6651" max="6651" width="7.59765625" customWidth="1"/>
    <col min="6652" max="6652" width="5.3984375" customWidth="1"/>
    <col min="6653" max="6653" width="7.59765625" customWidth="1"/>
    <col min="6654" max="6654" width="5.3984375" bestFit="1" customWidth="1"/>
    <col min="6655" max="6655" width="7.59765625" customWidth="1"/>
    <col min="6656" max="6656" width="5.3984375" customWidth="1"/>
    <col min="6657" max="6657" width="7.59765625" customWidth="1"/>
    <col min="6658" max="6658" width="5.3984375" bestFit="1" customWidth="1"/>
    <col min="6659" max="6659" width="7.59765625" customWidth="1"/>
    <col min="6660" max="6660" width="5.3984375" customWidth="1"/>
    <col min="6661" max="6661" width="7.59765625" customWidth="1"/>
    <col min="6662" max="6662" width="5.3984375" bestFit="1" customWidth="1"/>
    <col min="6663" max="6663" width="7.59765625" customWidth="1"/>
    <col min="6664" max="6664" width="5.3984375" customWidth="1"/>
    <col min="6665" max="6665" width="7.59765625" customWidth="1"/>
    <col min="6666" max="6666" width="5.3984375" bestFit="1" customWidth="1"/>
    <col min="6667" max="6667" width="7.59765625" customWidth="1"/>
    <col min="6668" max="6668" width="5.3984375" customWidth="1"/>
    <col min="6669" max="6669" width="7.59765625" customWidth="1"/>
    <col min="6670" max="6670" width="5.3984375" bestFit="1" customWidth="1"/>
    <col min="6671" max="6671" width="7.59765625" customWidth="1"/>
    <col min="6672" max="6672" width="5.3984375" customWidth="1"/>
    <col min="6673" max="6673" width="7.59765625" customWidth="1"/>
    <col min="6674" max="6674" width="5.3984375" bestFit="1" customWidth="1"/>
    <col min="6675" max="6675" width="7.59765625" customWidth="1"/>
    <col min="6676" max="6676" width="5.3984375" customWidth="1"/>
    <col min="6677" max="6677" width="7.59765625" customWidth="1"/>
    <col min="6678" max="6678" width="5.3984375" bestFit="1" customWidth="1"/>
    <col min="6679" max="6679" width="7.59765625" customWidth="1"/>
    <col min="6680" max="6680" width="5.3984375" customWidth="1"/>
    <col min="6681" max="6681" width="7.59765625" customWidth="1"/>
    <col min="6682" max="6682" width="5.3984375" bestFit="1" customWidth="1"/>
    <col min="6683" max="6683" width="7.59765625" customWidth="1"/>
    <col min="6684" max="6684" width="5.3984375" customWidth="1"/>
    <col min="6685" max="6685" width="7.59765625" customWidth="1"/>
    <col min="6686" max="6686" width="5.3984375" bestFit="1" customWidth="1"/>
    <col min="6687" max="6687" width="7.59765625" customWidth="1"/>
    <col min="6688" max="6688" width="5.3984375" customWidth="1"/>
    <col min="6689" max="6689" width="7.59765625" customWidth="1"/>
    <col min="6690" max="6690" width="5.3984375" bestFit="1" customWidth="1"/>
    <col min="6691" max="6691" width="7.59765625" customWidth="1"/>
    <col min="6692" max="6692" width="5.3984375" customWidth="1"/>
    <col min="6693" max="6693" width="7.59765625" customWidth="1"/>
    <col min="6694" max="6694" width="5.3984375" bestFit="1" customWidth="1"/>
    <col min="6695" max="6695" width="7.59765625" customWidth="1"/>
    <col min="6696" max="6696" width="5.3984375" customWidth="1"/>
    <col min="6697" max="6697" width="7.59765625" customWidth="1"/>
    <col min="6698" max="6698" width="5.3984375" bestFit="1" customWidth="1"/>
    <col min="6699" max="6699" width="7.59765625" customWidth="1"/>
    <col min="6700" max="6700" width="5.3984375" customWidth="1"/>
    <col min="6701" max="6701" width="7.59765625" customWidth="1"/>
    <col min="6702" max="6702" width="5.3984375" bestFit="1" customWidth="1"/>
    <col min="6703" max="6703" width="7.59765625" customWidth="1"/>
    <col min="6704" max="6704" width="5.3984375" customWidth="1"/>
    <col min="6705" max="6705" width="7.59765625" customWidth="1"/>
    <col min="6706" max="6706" width="5.3984375" bestFit="1" customWidth="1"/>
    <col min="6707" max="6707" width="7.59765625" customWidth="1"/>
    <col min="6708" max="6708" width="5.3984375" customWidth="1"/>
    <col min="6709" max="6709" width="7.59765625" customWidth="1"/>
    <col min="6710" max="6710" width="5.3984375" bestFit="1" customWidth="1"/>
    <col min="6711" max="6711" width="7.59765625" customWidth="1"/>
    <col min="6712" max="6712" width="5.3984375" customWidth="1"/>
    <col min="6713" max="6713" width="7.59765625" customWidth="1"/>
    <col min="6714" max="6714" width="5.3984375" bestFit="1" customWidth="1"/>
    <col min="6715" max="6715" width="7.59765625" customWidth="1"/>
    <col min="6716" max="6716" width="5.3984375" customWidth="1"/>
    <col min="6717" max="6717" width="7.59765625" customWidth="1"/>
    <col min="6718" max="6718" width="5.3984375" bestFit="1" customWidth="1"/>
    <col min="6719" max="6719" width="7.59765625" customWidth="1"/>
    <col min="6720" max="6720" width="5.3984375" customWidth="1"/>
    <col min="6721" max="6721" width="7.59765625" customWidth="1"/>
    <col min="6722" max="6722" width="5.3984375" bestFit="1" customWidth="1"/>
    <col min="6723" max="6723" width="7.59765625" customWidth="1"/>
    <col min="6724" max="6724" width="5.3984375" customWidth="1"/>
    <col min="6725" max="6725" width="7.59765625" customWidth="1"/>
    <col min="6726" max="6726" width="5.3984375" bestFit="1" customWidth="1"/>
    <col min="6728" max="6729" width="5.3984375" bestFit="1" customWidth="1"/>
    <col min="6730" max="6730" width="2.09765625" bestFit="1" customWidth="1"/>
    <col min="6881" max="6881" width="4.3984375" customWidth="1"/>
    <col min="6882" max="6882" width="30.5" customWidth="1"/>
    <col min="6885" max="6885" width="10.69921875" customWidth="1"/>
    <col min="6886" max="6886" width="5.19921875" customWidth="1"/>
    <col min="6887" max="6887" width="7.59765625" customWidth="1"/>
    <col min="6888" max="6888" width="5.3984375" customWidth="1"/>
    <col min="6889" max="6889" width="7.59765625" customWidth="1"/>
    <col min="6890" max="6890" width="6" bestFit="1" customWidth="1"/>
    <col min="6891" max="6891" width="7.59765625" customWidth="1"/>
    <col min="6892" max="6892" width="5.3984375" customWidth="1"/>
    <col min="6893" max="6893" width="7.59765625" customWidth="1"/>
    <col min="6894" max="6894" width="5.3984375" bestFit="1" customWidth="1"/>
    <col min="6895" max="6895" width="7.59765625" customWidth="1"/>
    <col min="6896" max="6896" width="5.3984375" customWidth="1"/>
    <col min="6897" max="6897" width="7.59765625" customWidth="1"/>
    <col min="6898" max="6898" width="5.3984375" bestFit="1" customWidth="1"/>
    <col min="6899" max="6899" width="7.59765625" customWidth="1"/>
    <col min="6900" max="6900" width="5.3984375" customWidth="1"/>
    <col min="6901" max="6901" width="7.59765625" customWidth="1"/>
    <col min="6902" max="6902" width="5.3984375" bestFit="1" customWidth="1"/>
    <col min="6903" max="6903" width="7.59765625" customWidth="1"/>
    <col min="6904" max="6904" width="5.3984375" customWidth="1"/>
    <col min="6905" max="6905" width="7.59765625" customWidth="1"/>
    <col min="6906" max="6906" width="5.3984375" bestFit="1" customWidth="1"/>
    <col min="6907" max="6907" width="7.59765625" customWidth="1"/>
    <col min="6908" max="6908" width="5.3984375" customWidth="1"/>
    <col min="6909" max="6909" width="7.59765625" customWidth="1"/>
    <col min="6910" max="6910" width="5.3984375" bestFit="1" customWidth="1"/>
    <col min="6911" max="6911" width="7.59765625" customWidth="1"/>
    <col min="6912" max="6912" width="5.3984375" customWidth="1"/>
    <col min="6913" max="6913" width="7.59765625" customWidth="1"/>
    <col min="6914" max="6914" width="5.3984375" bestFit="1" customWidth="1"/>
    <col min="6915" max="6915" width="7.59765625" customWidth="1"/>
    <col min="6916" max="6916" width="5.3984375" customWidth="1"/>
    <col min="6917" max="6917" width="7.59765625" customWidth="1"/>
    <col min="6918" max="6918" width="5.3984375" bestFit="1" customWidth="1"/>
    <col min="6919" max="6919" width="7.59765625" customWidth="1"/>
    <col min="6920" max="6920" width="5.3984375" customWidth="1"/>
    <col min="6921" max="6921" width="7.59765625" customWidth="1"/>
    <col min="6922" max="6922" width="5.3984375" bestFit="1" customWidth="1"/>
    <col min="6923" max="6923" width="7.59765625" customWidth="1"/>
    <col min="6924" max="6924" width="5.3984375" customWidth="1"/>
    <col min="6925" max="6925" width="7.59765625" customWidth="1"/>
    <col min="6926" max="6926" width="5.3984375" bestFit="1" customWidth="1"/>
    <col min="6927" max="6927" width="7.59765625" customWidth="1"/>
    <col min="6928" max="6928" width="5.3984375" customWidth="1"/>
    <col min="6929" max="6929" width="7.59765625" customWidth="1"/>
    <col min="6930" max="6930" width="5.3984375" bestFit="1" customWidth="1"/>
    <col min="6931" max="6931" width="7.59765625" customWidth="1"/>
    <col min="6932" max="6932" width="5.3984375" customWidth="1"/>
    <col min="6933" max="6933" width="7.59765625" customWidth="1"/>
    <col min="6934" max="6934" width="5.3984375" bestFit="1" customWidth="1"/>
    <col min="6935" max="6935" width="7.59765625" customWidth="1"/>
    <col min="6936" max="6936" width="5.3984375" customWidth="1"/>
    <col min="6937" max="6937" width="7.59765625" customWidth="1"/>
    <col min="6938" max="6938" width="5.3984375" bestFit="1" customWidth="1"/>
    <col min="6939" max="6939" width="7.59765625" customWidth="1"/>
    <col min="6940" max="6940" width="5.3984375" customWidth="1"/>
    <col min="6941" max="6941" width="7.59765625" customWidth="1"/>
    <col min="6942" max="6942" width="5.3984375" bestFit="1" customWidth="1"/>
    <col min="6943" max="6943" width="7.59765625" customWidth="1"/>
    <col min="6944" max="6944" width="5.3984375" customWidth="1"/>
    <col min="6945" max="6945" width="7.59765625" customWidth="1"/>
    <col min="6946" max="6946" width="5.3984375" bestFit="1" customWidth="1"/>
    <col min="6947" max="6947" width="7.59765625" customWidth="1"/>
    <col min="6948" max="6948" width="5.3984375" customWidth="1"/>
    <col min="6949" max="6949" width="7.59765625" customWidth="1"/>
    <col min="6950" max="6950" width="5.3984375" bestFit="1" customWidth="1"/>
    <col min="6951" max="6951" width="7.59765625" customWidth="1"/>
    <col min="6952" max="6952" width="5.3984375" customWidth="1"/>
    <col min="6953" max="6953" width="7.59765625" customWidth="1"/>
    <col min="6954" max="6954" width="5.3984375" bestFit="1" customWidth="1"/>
    <col min="6955" max="6955" width="7.59765625" customWidth="1"/>
    <col min="6956" max="6956" width="5.3984375" customWidth="1"/>
    <col min="6957" max="6957" width="7.59765625" customWidth="1"/>
    <col min="6958" max="6958" width="5.3984375" bestFit="1" customWidth="1"/>
    <col min="6959" max="6959" width="7.59765625" customWidth="1"/>
    <col min="6960" max="6960" width="5.3984375" customWidth="1"/>
    <col min="6961" max="6961" width="7.59765625" customWidth="1"/>
    <col min="6962" max="6962" width="5.3984375" bestFit="1" customWidth="1"/>
    <col min="6963" max="6963" width="7.59765625" customWidth="1"/>
    <col min="6964" max="6964" width="5.3984375" customWidth="1"/>
    <col min="6965" max="6965" width="7.59765625" customWidth="1"/>
    <col min="6966" max="6966" width="5.3984375" bestFit="1" customWidth="1"/>
    <col min="6967" max="6967" width="7.59765625" customWidth="1"/>
    <col min="6968" max="6968" width="5.3984375" customWidth="1"/>
    <col min="6969" max="6969" width="7.59765625" customWidth="1"/>
    <col min="6970" max="6970" width="5.3984375" bestFit="1" customWidth="1"/>
    <col min="6971" max="6971" width="7.59765625" customWidth="1"/>
    <col min="6972" max="6972" width="5.3984375" customWidth="1"/>
    <col min="6973" max="6973" width="7.59765625" customWidth="1"/>
    <col min="6974" max="6974" width="5.3984375" bestFit="1" customWidth="1"/>
    <col min="6975" max="6975" width="7.59765625" customWidth="1"/>
    <col min="6976" max="6976" width="5.3984375" customWidth="1"/>
    <col min="6977" max="6977" width="7.59765625" customWidth="1"/>
    <col min="6978" max="6978" width="5.3984375" bestFit="1" customWidth="1"/>
    <col min="6979" max="6979" width="7.59765625" customWidth="1"/>
    <col min="6980" max="6980" width="5.3984375" customWidth="1"/>
    <col min="6981" max="6981" width="7.59765625" customWidth="1"/>
    <col min="6982" max="6982" width="5.3984375" bestFit="1" customWidth="1"/>
    <col min="6984" max="6985" width="5.3984375" bestFit="1" customWidth="1"/>
    <col min="6986" max="6986" width="2.09765625" bestFit="1" customWidth="1"/>
    <col min="7137" max="7137" width="4.3984375" customWidth="1"/>
    <col min="7138" max="7138" width="30.5" customWidth="1"/>
    <col min="7141" max="7141" width="10.69921875" customWidth="1"/>
    <col min="7142" max="7142" width="5.19921875" customWidth="1"/>
    <col min="7143" max="7143" width="7.59765625" customWidth="1"/>
    <col min="7144" max="7144" width="5.3984375" customWidth="1"/>
    <col min="7145" max="7145" width="7.59765625" customWidth="1"/>
    <col min="7146" max="7146" width="6" bestFit="1" customWidth="1"/>
    <col min="7147" max="7147" width="7.59765625" customWidth="1"/>
    <col min="7148" max="7148" width="5.3984375" customWidth="1"/>
    <col min="7149" max="7149" width="7.59765625" customWidth="1"/>
    <col min="7150" max="7150" width="5.3984375" bestFit="1" customWidth="1"/>
    <col min="7151" max="7151" width="7.59765625" customWidth="1"/>
    <col min="7152" max="7152" width="5.3984375" customWidth="1"/>
    <col min="7153" max="7153" width="7.59765625" customWidth="1"/>
    <col min="7154" max="7154" width="5.3984375" bestFit="1" customWidth="1"/>
    <col min="7155" max="7155" width="7.59765625" customWidth="1"/>
    <col min="7156" max="7156" width="5.3984375" customWidth="1"/>
    <col min="7157" max="7157" width="7.59765625" customWidth="1"/>
    <col min="7158" max="7158" width="5.3984375" bestFit="1" customWidth="1"/>
    <col min="7159" max="7159" width="7.59765625" customWidth="1"/>
    <col min="7160" max="7160" width="5.3984375" customWidth="1"/>
    <col min="7161" max="7161" width="7.59765625" customWidth="1"/>
    <col min="7162" max="7162" width="5.3984375" bestFit="1" customWidth="1"/>
    <col min="7163" max="7163" width="7.59765625" customWidth="1"/>
    <col min="7164" max="7164" width="5.3984375" customWidth="1"/>
    <col min="7165" max="7165" width="7.59765625" customWidth="1"/>
    <col min="7166" max="7166" width="5.3984375" bestFit="1" customWidth="1"/>
    <col min="7167" max="7167" width="7.59765625" customWidth="1"/>
    <col min="7168" max="7168" width="5.3984375" customWidth="1"/>
    <col min="7169" max="7169" width="7.59765625" customWidth="1"/>
    <col min="7170" max="7170" width="5.3984375" bestFit="1" customWidth="1"/>
    <col min="7171" max="7171" width="7.59765625" customWidth="1"/>
    <col min="7172" max="7172" width="5.3984375" customWidth="1"/>
    <col min="7173" max="7173" width="7.59765625" customWidth="1"/>
    <col min="7174" max="7174" width="5.3984375" bestFit="1" customWidth="1"/>
    <col min="7175" max="7175" width="7.59765625" customWidth="1"/>
    <col min="7176" max="7176" width="5.3984375" customWidth="1"/>
    <col min="7177" max="7177" width="7.59765625" customWidth="1"/>
    <col min="7178" max="7178" width="5.3984375" bestFit="1" customWidth="1"/>
    <col min="7179" max="7179" width="7.59765625" customWidth="1"/>
    <col min="7180" max="7180" width="5.3984375" customWidth="1"/>
    <col min="7181" max="7181" width="7.59765625" customWidth="1"/>
    <col min="7182" max="7182" width="5.3984375" bestFit="1" customWidth="1"/>
    <col min="7183" max="7183" width="7.59765625" customWidth="1"/>
    <col min="7184" max="7184" width="5.3984375" customWidth="1"/>
    <col min="7185" max="7185" width="7.59765625" customWidth="1"/>
    <col min="7186" max="7186" width="5.3984375" bestFit="1" customWidth="1"/>
    <col min="7187" max="7187" width="7.59765625" customWidth="1"/>
    <col min="7188" max="7188" width="5.3984375" customWidth="1"/>
    <col min="7189" max="7189" width="7.59765625" customWidth="1"/>
    <col min="7190" max="7190" width="5.3984375" bestFit="1" customWidth="1"/>
    <col min="7191" max="7191" width="7.59765625" customWidth="1"/>
    <col min="7192" max="7192" width="5.3984375" customWidth="1"/>
    <col min="7193" max="7193" width="7.59765625" customWidth="1"/>
    <col min="7194" max="7194" width="5.3984375" bestFit="1" customWidth="1"/>
    <col min="7195" max="7195" width="7.59765625" customWidth="1"/>
    <col min="7196" max="7196" width="5.3984375" customWidth="1"/>
    <col min="7197" max="7197" width="7.59765625" customWidth="1"/>
    <col min="7198" max="7198" width="5.3984375" bestFit="1" customWidth="1"/>
    <col min="7199" max="7199" width="7.59765625" customWidth="1"/>
    <col min="7200" max="7200" width="5.3984375" customWidth="1"/>
    <col min="7201" max="7201" width="7.59765625" customWidth="1"/>
    <col min="7202" max="7202" width="5.3984375" bestFit="1" customWidth="1"/>
    <col min="7203" max="7203" width="7.59765625" customWidth="1"/>
    <col min="7204" max="7204" width="5.3984375" customWidth="1"/>
    <col min="7205" max="7205" width="7.59765625" customWidth="1"/>
    <col min="7206" max="7206" width="5.3984375" bestFit="1" customWidth="1"/>
    <col min="7207" max="7207" width="7.59765625" customWidth="1"/>
    <col min="7208" max="7208" width="5.3984375" customWidth="1"/>
    <col min="7209" max="7209" width="7.59765625" customWidth="1"/>
    <col min="7210" max="7210" width="5.3984375" bestFit="1" customWidth="1"/>
    <col min="7211" max="7211" width="7.59765625" customWidth="1"/>
    <col min="7212" max="7212" width="5.3984375" customWidth="1"/>
    <col min="7213" max="7213" width="7.59765625" customWidth="1"/>
    <col min="7214" max="7214" width="5.3984375" bestFit="1" customWidth="1"/>
    <col min="7215" max="7215" width="7.59765625" customWidth="1"/>
    <col min="7216" max="7216" width="5.3984375" customWidth="1"/>
    <col min="7217" max="7217" width="7.59765625" customWidth="1"/>
    <col min="7218" max="7218" width="5.3984375" bestFit="1" customWidth="1"/>
    <col min="7219" max="7219" width="7.59765625" customWidth="1"/>
    <col min="7220" max="7220" width="5.3984375" customWidth="1"/>
    <col min="7221" max="7221" width="7.59765625" customWidth="1"/>
    <col min="7222" max="7222" width="5.3984375" bestFit="1" customWidth="1"/>
    <col min="7223" max="7223" width="7.59765625" customWidth="1"/>
    <col min="7224" max="7224" width="5.3984375" customWidth="1"/>
    <col min="7225" max="7225" width="7.59765625" customWidth="1"/>
    <col min="7226" max="7226" width="5.3984375" bestFit="1" customWidth="1"/>
    <col min="7227" max="7227" width="7.59765625" customWidth="1"/>
    <col min="7228" max="7228" width="5.3984375" customWidth="1"/>
    <col min="7229" max="7229" width="7.59765625" customWidth="1"/>
    <col min="7230" max="7230" width="5.3984375" bestFit="1" customWidth="1"/>
    <col min="7231" max="7231" width="7.59765625" customWidth="1"/>
    <col min="7232" max="7232" width="5.3984375" customWidth="1"/>
    <col min="7233" max="7233" width="7.59765625" customWidth="1"/>
    <col min="7234" max="7234" width="5.3984375" bestFit="1" customWidth="1"/>
    <col min="7235" max="7235" width="7.59765625" customWidth="1"/>
    <col min="7236" max="7236" width="5.3984375" customWidth="1"/>
    <col min="7237" max="7237" width="7.59765625" customWidth="1"/>
    <col min="7238" max="7238" width="5.3984375" bestFit="1" customWidth="1"/>
    <col min="7240" max="7241" width="5.3984375" bestFit="1" customWidth="1"/>
    <col min="7242" max="7242" width="2.09765625" bestFit="1" customWidth="1"/>
    <col min="7393" max="7393" width="4.3984375" customWidth="1"/>
    <col min="7394" max="7394" width="30.5" customWidth="1"/>
    <col min="7397" max="7397" width="10.69921875" customWidth="1"/>
    <col min="7398" max="7398" width="5.19921875" customWidth="1"/>
    <col min="7399" max="7399" width="7.59765625" customWidth="1"/>
    <col min="7400" max="7400" width="5.3984375" customWidth="1"/>
    <col min="7401" max="7401" width="7.59765625" customWidth="1"/>
    <col min="7402" max="7402" width="6" bestFit="1" customWidth="1"/>
    <col min="7403" max="7403" width="7.59765625" customWidth="1"/>
    <col min="7404" max="7404" width="5.3984375" customWidth="1"/>
    <col min="7405" max="7405" width="7.59765625" customWidth="1"/>
    <col min="7406" max="7406" width="5.3984375" bestFit="1" customWidth="1"/>
    <col min="7407" max="7407" width="7.59765625" customWidth="1"/>
    <col min="7408" max="7408" width="5.3984375" customWidth="1"/>
    <col min="7409" max="7409" width="7.59765625" customWidth="1"/>
    <col min="7410" max="7410" width="5.3984375" bestFit="1" customWidth="1"/>
    <col min="7411" max="7411" width="7.59765625" customWidth="1"/>
    <col min="7412" max="7412" width="5.3984375" customWidth="1"/>
    <col min="7413" max="7413" width="7.59765625" customWidth="1"/>
    <col min="7414" max="7414" width="5.3984375" bestFit="1" customWidth="1"/>
    <col min="7415" max="7415" width="7.59765625" customWidth="1"/>
    <col min="7416" max="7416" width="5.3984375" customWidth="1"/>
    <col min="7417" max="7417" width="7.59765625" customWidth="1"/>
    <col min="7418" max="7418" width="5.3984375" bestFit="1" customWidth="1"/>
    <col min="7419" max="7419" width="7.59765625" customWidth="1"/>
    <col min="7420" max="7420" width="5.3984375" customWidth="1"/>
    <col min="7421" max="7421" width="7.59765625" customWidth="1"/>
    <col min="7422" max="7422" width="5.3984375" bestFit="1" customWidth="1"/>
    <col min="7423" max="7423" width="7.59765625" customWidth="1"/>
    <col min="7424" max="7424" width="5.3984375" customWidth="1"/>
    <col min="7425" max="7425" width="7.59765625" customWidth="1"/>
    <col min="7426" max="7426" width="5.3984375" bestFit="1" customWidth="1"/>
    <col min="7427" max="7427" width="7.59765625" customWidth="1"/>
    <col min="7428" max="7428" width="5.3984375" customWidth="1"/>
    <col min="7429" max="7429" width="7.59765625" customWidth="1"/>
    <col min="7430" max="7430" width="5.3984375" bestFit="1" customWidth="1"/>
    <col min="7431" max="7431" width="7.59765625" customWidth="1"/>
    <col min="7432" max="7432" width="5.3984375" customWidth="1"/>
    <col min="7433" max="7433" width="7.59765625" customWidth="1"/>
    <col min="7434" max="7434" width="5.3984375" bestFit="1" customWidth="1"/>
    <col min="7435" max="7435" width="7.59765625" customWidth="1"/>
    <col min="7436" max="7436" width="5.3984375" customWidth="1"/>
    <col min="7437" max="7437" width="7.59765625" customWidth="1"/>
    <col min="7438" max="7438" width="5.3984375" bestFit="1" customWidth="1"/>
    <col min="7439" max="7439" width="7.59765625" customWidth="1"/>
    <col min="7440" max="7440" width="5.3984375" customWidth="1"/>
    <col min="7441" max="7441" width="7.59765625" customWidth="1"/>
    <col min="7442" max="7442" width="5.3984375" bestFit="1" customWidth="1"/>
    <col min="7443" max="7443" width="7.59765625" customWidth="1"/>
    <col min="7444" max="7444" width="5.3984375" customWidth="1"/>
    <col min="7445" max="7445" width="7.59765625" customWidth="1"/>
    <col min="7446" max="7446" width="5.3984375" bestFit="1" customWidth="1"/>
    <col min="7447" max="7447" width="7.59765625" customWidth="1"/>
    <col min="7448" max="7448" width="5.3984375" customWidth="1"/>
    <col min="7449" max="7449" width="7.59765625" customWidth="1"/>
    <col min="7450" max="7450" width="5.3984375" bestFit="1" customWidth="1"/>
    <col min="7451" max="7451" width="7.59765625" customWidth="1"/>
    <col min="7452" max="7452" width="5.3984375" customWidth="1"/>
    <col min="7453" max="7453" width="7.59765625" customWidth="1"/>
    <col min="7454" max="7454" width="5.3984375" bestFit="1" customWidth="1"/>
    <col min="7455" max="7455" width="7.59765625" customWidth="1"/>
    <col min="7456" max="7456" width="5.3984375" customWidth="1"/>
    <col min="7457" max="7457" width="7.59765625" customWidth="1"/>
    <col min="7458" max="7458" width="5.3984375" bestFit="1" customWidth="1"/>
    <col min="7459" max="7459" width="7.59765625" customWidth="1"/>
    <col min="7460" max="7460" width="5.3984375" customWidth="1"/>
    <col min="7461" max="7461" width="7.59765625" customWidth="1"/>
    <col min="7462" max="7462" width="5.3984375" bestFit="1" customWidth="1"/>
    <col min="7463" max="7463" width="7.59765625" customWidth="1"/>
    <col min="7464" max="7464" width="5.3984375" customWidth="1"/>
    <col min="7465" max="7465" width="7.59765625" customWidth="1"/>
    <col min="7466" max="7466" width="5.3984375" bestFit="1" customWidth="1"/>
    <col min="7467" max="7467" width="7.59765625" customWidth="1"/>
    <col min="7468" max="7468" width="5.3984375" customWidth="1"/>
    <col min="7469" max="7469" width="7.59765625" customWidth="1"/>
    <col min="7470" max="7470" width="5.3984375" bestFit="1" customWidth="1"/>
    <col min="7471" max="7471" width="7.59765625" customWidth="1"/>
    <col min="7472" max="7472" width="5.3984375" customWidth="1"/>
    <col min="7473" max="7473" width="7.59765625" customWidth="1"/>
    <col min="7474" max="7474" width="5.3984375" bestFit="1" customWidth="1"/>
    <col min="7475" max="7475" width="7.59765625" customWidth="1"/>
    <col min="7476" max="7476" width="5.3984375" customWidth="1"/>
    <col min="7477" max="7477" width="7.59765625" customWidth="1"/>
    <col min="7478" max="7478" width="5.3984375" bestFit="1" customWidth="1"/>
    <col min="7479" max="7479" width="7.59765625" customWidth="1"/>
    <col min="7480" max="7480" width="5.3984375" customWidth="1"/>
    <col min="7481" max="7481" width="7.59765625" customWidth="1"/>
    <col min="7482" max="7482" width="5.3984375" bestFit="1" customWidth="1"/>
    <col min="7483" max="7483" width="7.59765625" customWidth="1"/>
    <col min="7484" max="7484" width="5.3984375" customWidth="1"/>
    <col min="7485" max="7485" width="7.59765625" customWidth="1"/>
    <col min="7486" max="7486" width="5.3984375" bestFit="1" customWidth="1"/>
    <col min="7487" max="7487" width="7.59765625" customWidth="1"/>
    <col min="7488" max="7488" width="5.3984375" customWidth="1"/>
    <col min="7489" max="7489" width="7.59765625" customWidth="1"/>
    <col min="7490" max="7490" width="5.3984375" bestFit="1" customWidth="1"/>
    <col min="7491" max="7491" width="7.59765625" customWidth="1"/>
    <col min="7492" max="7492" width="5.3984375" customWidth="1"/>
    <col min="7493" max="7493" width="7.59765625" customWidth="1"/>
    <col min="7494" max="7494" width="5.3984375" bestFit="1" customWidth="1"/>
    <col min="7496" max="7497" width="5.3984375" bestFit="1" customWidth="1"/>
    <col min="7498" max="7498" width="2.09765625" bestFit="1" customWidth="1"/>
    <col min="7649" max="7649" width="4.3984375" customWidth="1"/>
    <col min="7650" max="7650" width="30.5" customWidth="1"/>
    <col min="7653" max="7653" width="10.69921875" customWidth="1"/>
    <col min="7654" max="7654" width="5.19921875" customWidth="1"/>
    <col min="7655" max="7655" width="7.59765625" customWidth="1"/>
    <col min="7656" max="7656" width="5.3984375" customWidth="1"/>
    <col min="7657" max="7657" width="7.59765625" customWidth="1"/>
    <col min="7658" max="7658" width="6" bestFit="1" customWidth="1"/>
    <col min="7659" max="7659" width="7.59765625" customWidth="1"/>
    <col min="7660" max="7660" width="5.3984375" customWidth="1"/>
    <col min="7661" max="7661" width="7.59765625" customWidth="1"/>
    <col min="7662" max="7662" width="5.3984375" bestFit="1" customWidth="1"/>
    <col min="7663" max="7663" width="7.59765625" customWidth="1"/>
    <col min="7664" max="7664" width="5.3984375" customWidth="1"/>
    <col min="7665" max="7665" width="7.59765625" customWidth="1"/>
    <col min="7666" max="7666" width="5.3984375" bestFit="1" customWidth="1"/>
    <col min="7667" max="7667" width="7.59765625" customWidth="1"/>
    <col min="7668" max="7668" width="5.3984375" customWidth="1"/>
    <col min="7669" max="7669" width="7.59765625" customWidth="1"/>
    <col min="7670" max="7670" width="5.3984375" bestFit="1" customWidth="1"/>
    <col min="7671" max="7671" width="7.59765625" customWidth="1"/>
    <col min="7672" max="7672" width="5.3984375" customWidth="1"/>
    <col min="7673" max="7673" width="7.59765625" customWidth="1"/>
    <col min="7674" max="7674" width="5.3984375" bestFit="1" customWidth="1"/>
    <col min="7675" max="7675" width="7.59765625" customWidth="1"/>
    <col min="7676" max="7676" width="5.3984375" customWidth="1"/>
    <col min="7677" max="7677" width="7.59765625" customWidth="1"/>
    <col min="7678" max="7678" width="5.3984375" bestFit="1" customWidth="1"/>
    <col min="7679" max="7679" width="7.59765625" customWidth="1"/>
    <col min="7680" max="7680" width="5.3984375" customWidth="1"/>
    <col min="7681" max="7681" width="7.59765625" customWidth="1"/>
    <col min="7682" max="7682" width="5.3984375" bestFit="1" customWidth="1"/>
    <col min="7683" max="7683" width="7.59765625" customWidth="1"/>
    <col min="7684" max="7684" width="5.3984375" customWidth="1"/>
    <col min="7685" max="7685" width="7.59765625" customWidth="1"/>
    <col min="7686" max="7686" width="5.3984375" bestFit="1" customWidth="1"/>
    <col min="7687" max="7687" width="7.59765625" customWidth="1"/>
    <col min="7688" max="7688" width="5.3984375" customWidth="1"/>
    <col min="7689" max="7689" width="7.59765625" customWidth="1"/>
    <col min="7690" max="7690" width="5.3984375" bestFit="1" customWidth="1"/>
    <col min="7691" max="7691" width="7.59765625" customWidth="1"/>
    <col min="7692" max="7692" width="5.3984375" customWidth="1"/>
    <col min="7693" max="7693" width="7.59765625" customWidth="1"/>
    <col min="7694" max="7694" width="5.3984375" bestFit="1" customWidth="1"/>
    <col min="7695" max="7695" width="7.59765625" customWidth="1"/>
    <col min="7696" max="7696" width="5.3984375" customWidth="1"/>
    <col min="7697" max="7697" width="7.59765625" customWidth="1"/>
    <col min="7698" max="7698" width="5.3984375" bestFit="1" customWidth="1"/>
    <col min="7699" max="7699" width="7.59765625" customWidth="1"/>
    <col min="7700" max="7700" width="5.3984375" customWidth="1"/>
    <col min="7701" max="7701" width="7.59765625" customWidth="1"/>
    <col min="7702" max="7702" width="5.3984375" bestFit="1" customWidth="1"/>
    <col min="7703" max="7703" width="7.59765625" customWidth="1"/>
    <col min="7704" max="7704" width="5.3984375" customWidth="1"/>
    <col min="7705" max="7705" width="7.59765625" customWidth="1"/>
    <col min="7706" max="7706" width="5.3984375" bestFit="1" customWidth="1"/>
    <col min="7707" max="7707" width="7.59765625" customWidth="1"/>
    <col min="7708" max="7708" width="5.3984375" customWidth="1"/>
    <col min="7709" max="7709" width="7.59765625" customWidth="1"/>
    <col min="7710" max="7710" width="5.3984375" bestFit="1" customWidth="1"/>
    <col min="7711" max="7711" width="7.59765625" customWidth="1"/>
    <col min="7712" max="7712" width="5.3984375" customWidth="1"/>
    <col min="7713" max="7713" width="7.59765625" customWidth="1"/>
    <col min="7714" max="7714" width="5.3984375" bestFit="1" customWidth="1"/>
    <col min="7715" max="7715" width="7.59765625" customWidth="1"/>
    <col min="7716" max="7716" width="5.3984375" customWidth="1"/>
    <col min="7717" max="7717" width="7.59765625" customWidth="1"/>
    <col min="7718" max="7718" width="5.3984375" bestFit="1" customWidth="1"/>
    <col min="7719" max="7719" width="7.59765625" customWidth="1"/>
    <col min="7720" max="7720" width="5.3984375" customWidth="1"/>
    <col min="7721" max="7721" width="7.59765625" customWidth="1"/>
    <col min="7722" max="7722" width="5.3984375" bestFit="1" customWidth="1"/>
    <col min="7723" max="7723" width="7.59765625" customWidth="1"/>
    <col min="7724" max="7724" width="5.3984375" customWidth="1"/>
    <col min="7725" max="7725" width="7.59765625" customWidth="1"/>
    <col min="7726" max="7726" width="5.3984375" bestFit="1" customWidth="1"/>
    <col min="7727" max="7727" width="7.59765625" customWidth="1"/>
    <col min="7728" max="7728" width="5.3984375" customWidth="1"/>
    <col min="7729" max="7729" width="7.59765625" customWidth="1"/>
    <col min="7730" max="7730" width="5.3984375" bestFit="1" customWidth="1"/>
    <col min="7731" max="7731" width="7.59765625" customWidth="1"/>
    <col min="7732" max="7732" width="5.3984375" customWidth="1"/>
    <col min="7733" max="7733" width="7.59765625" customWidth="1"/>
    <col min="7734" max="7734" width="5.3984375" bestFit="1" customWidth="1"/>
    <col min="7735" max="7735" width="7.59765625" customWidth="1"/>
    <col min="7736" max="7736" width="5.3984375" customWidth="1"/>
    <col min="7737" max="7737" width="7.59765625" customWidth="1"/>
    <col min="7738" max="7738" width="5.3984375" bestFit="1" customWidth="1"/>
    <col min="7739" max="7739" width="7.59765625" customWidth="1"/>
    <col min="7740" max="7740" width="5.3984375" customWidth="1"/>
    <col min="7741" max="7741" width="7.59765625" customWidth="1"/>
    <col min="7742" max="7742" width="5.3984375" bestFit="1" customWidth="1"/>
    <col min="7743" max="7743" width="7.59765625" customWidth="1"/>
    <col min="7744" max="7744" width="5.3984375" customWidth="1"/>
    <col min="7745" max="7745" width="7.59765625" customWidth="1"/>
    <col min="7746" max="7746" width="5.3984375" bestFit="1" customWidth="1"/>
    <col min="7747" max="7747" width="7.59765625" customWidth="1"/>
    <col min="7748" max="7748" width="5.3984375" customWidth="1"/>
    <col min="7749" max="7749" width="7.59765625" customWidth="1"/>
    <col min="7750" max="7750" width="5.3984375" bestFit="1" customWidth="1"/>
    <col min="7752" max="7753" width="5.3984375" bestFit="1" customWidth="1"/>
    <col min="7754" max="7754" width="2.09765625" bestFit="1" customWidth="1"/>
    <col min="7905" max="7905" width="4.3984375" customWidth="1"/>
    <col min="7906" max="7906" width="30.5" customWidth="1"/>
    <col min="7909" max="7909" width="10.69921875" customWidth="1"/>
    <col min="7910" max="7910" width="5.19921875" customWidth="1"/>
    <col min="7911" max="7911" width="7.59765625" customWidth="1"/>
    <col min="7912" max="7912" width="5.3984375" customWidth="1"/>
    <col min="7913" max="7913" width="7.59765625" customWidth="1"/>
    <col min="7914" max="7914" width="6" bestFit="1" customWidth="1"/>
    <col min="7915" max="7915" width="7.59765625" customWidth="1"/>
    <col min="7916" max="7916" width="5.3984375" customWidth="1"/>
    <col min="7917" max="7917" width="7.59765625" customWidth="1"/>
    <col min="7918" max="7918" width="5.3984375" bestFit="1" customWidth="1"/>
    <col min="7919" max="7919" width="7.59765625" customWidth="1"/>
    <col min="7920" max="7920" width="5.3984375" customWidth="1"/>
    <col min="7921" max="7921" width="7.59765625" customWidth="1"/>
    <col min="7922" max="7922" width="5.3984375" bestFit="1" customWidth="1"/>
    <col min="7923" max="7923" width="7.59765625" customWidth="1"/>
    <col min="7924" max="7924" width="5.3984375" customWidth="1"/>
    <col min="7925" max="7925" width="7.59765625" customWidth="1"/>
    <col min="7926" max="7926" width="5.3984375" bestFit="1" customWidth="1"/>
    <col min="7927" max="7927" width="7.59765625" customWidth="1"/>
    <col min="7928" max="7928" width="5.3984375" customWidth="1"/>
    <col min="7929" max="7929" width="7.59765625" customWidth="1"/>
    <col min="7930" max="7930" width="5.3984375" bestFit="1" customWidth="1"/>
    <col min="7931" max="7931" width="7.59765625" customWidth="1"/>
    <col min="7932" max="7932" width="5.3984375" customWidth="1"/>
    <col min="7933" max="7933" width="7.59765625" customWidth="1"/>
    <col min="7934" max="7934" width="5.3984375" bestFit="1" customWidth="1"/>
    <col min="7935" max="7935" width="7.59765625" customWidth="1"/>
    <col min="7936" max="7936" width="5.3984375" customWidth="1"/>
    <col min="7937" max="7937" width="7.59765625" customWidth="1"/>
    <col min="7938" max="7938" width="5.3984375" bestFit="1" customWidth="1"/>
    <col min="7939" max="7939" width="7.59765625" customWidth="1"/>
    <col min="7940" max="7940" width="5.3984375" customWidth="1"/>
    <col min="7941" max="7941" width="7.59765625" customWidth="1"/>
    <col min="7942" max="7942" width="5.3984375" bestFit="1" customWidth="1"/>
    <col min="7943" max="7943" width="7.59765625" customWidth="1"/>
    <col min="7944" max="7944" width="5.3984375" customWidth="1"/>
    <col min="7945" max="7945" width="7.59765625" customWidth="1"/>
    <col min="7946" max="7946" width="5.3984375" bestFit="1" customWidth="1"/>
    <col min="7947" max="7947" width="7.59765625" customWidth="1"/>
    <col min="7948" max="7948" width="5.3984375" customWidth="1"/>
    <col min="7949" max="7949" width="7.59765625" customWidth="1"/>
    <col min="7950" max="7950" width="5.3984375" bestFit="1" customWidth="1"/>
    <col min="7951" max="7951" width="7.59765625" customWidth="1"/>
    <col min="7952" max="7952" width="5.3984375" customWidth="1"/>
    <col min="7953" max="7953" width="7.59765625" customWidth="1"/>
    <col min="7954" max="7954" width="5.3984375" bestFit="1" customWidth="1"/>
    <col min="7955" max="7955" width="7.59765625" customWidth="1"/>
    <col min="7956" max="7956" width="5.3984375" customWidth="1"/>
    <col min="7957" max="7957" width="7.59765625" customWidth="1"/>
    <col min="7958" max="7958" width="5.3984375" bestFit="1" customWidth="1"/>
    <col min="7959" max="7959" width="7.59765625" customWidth="1"/>
    <col min="7960" max="7960" width="5.3984375" customWidth="1"/>
    <col min="7961" max="7961" width="7.59765625" customWidth="1"/>
    <col min="7962" max="7962" width="5.3984375" bestFit="1" customWidth="1"/>
    <col min="7963" max="7963" width="7.59765625" customWidth="1"/>
    <col min="7964" max="7964" width="5.3984375" customWidth="1"/>
    <col min="7965" max="7965" width="7.59765625" customWidth="1"/>
    <col min="7966" max="7966" width="5.3984375" bestFit="1" customWidth="1"/>
    <col min="7967" max="7967" width="7.59765625" customWidth="1"/>
    <col min="7968" max="7968" width="5.3984375" customWidth="1"/>
    <col min="7969" max="7969" width="7.59765625" customWidth="1"/>
    <col min="7970" max="7970" width="5.3984375" bestFit="1" customWidth="1"/>
    <col min="7971" max="7971" width="7.59765625" customWidth="1"/>
    <col min="7972" max="7972" width="5.3984375" customWidth="1"/>
    <col min="7973" max="7973" width="7.59765625" customWidth="1"/>
    <col min="7974" max="7974" width="5.3984375" bestFit="1" customWidth="1"/>
    <col min="7975" max="7975" width="7.59765625" customWidth="1"/>
    <col min="7976" max="7976" width="5.3984375" customWidth="1"/>
    <col min="7977" max="7977" width="7.59765625" customWidth="1"/>
    <col min="7978" max="7978" width="5.3984375" bestFit="1" customWidth="1"/>
    <col min="7979" max="7979" width="7.59765625" customWidth="1"/>
    <col min="7980" max="7980" width="5.3984375" customWidth="1"/>
    <col min="7981" max="7981" width="7.59765625" customWidth="1"/>
    <col min="7982" max="7982" width="5.3984375" bestFit="1" customWidth="1"/>
    <col min="7983" max="7983" width="7.59765625" customWidth="1"/>
    <col min="7984" max="7984" width="5.3984375" customWidth="1"/>
    <col min="7985" max="7985" width="7.59765625" customWidth="1"/>
    <col min="7986" max="7986" width="5.3984375" bestFit="1" customWidth="1"/>
    <col min="7987" max="7987" width="7.59765625" customWidth="1"/>
    <col min="7988" max="7988" width="5.3984375" customWidth="1"/>
    <col min="7989" max="7989" width="7.59765625" customWidth="1"/>
    <col min="7990" max="7990" width="5.3984375" bestFit="1" customWidth="1"/>
    <col min="7991" max="7991" width="7.59765625" customWidth="1"/>
    <col min="7992" max="7992" width="5.3984375" customWidth="1"/>
    <col min="7993" max="7993" width="7.59765625" customWidth="1"/>
    <col min="7994" max="7994" width="5.3984375" bestFit="1" customWidth="1"/>
    <col min="7995" max="7995" width="7.59765625" customWidth="1"/>
    <col min="7996" max="7996" width="5.3984375" customWidth="1"/>
    <col min="7997" max="7997" width="7.59765625" customWidth="1"/>
    <col min="7998" max="7998" width="5.3984375" bestFit="1" customWidth="1"/>
    <col min="7999" max="7999" width="7.59765625" customWidth="1"/>
    <col min="8000" max="8000" width="5.3984375" customWidth="1"/>
    <col min="8001" max="8001" width="7.59765625" customWidth="1"/>
    <col min="8002" max="8002" width="5.3984375" bestFit="1" customWidth="1"/>
    <col min="8003" max="8003" width="7.59765625" customWidth="1"/>
    <col min="8004" max="8004" width="5.3984375" customWidth="1"/>
    <col min="8005" max="8005" width="7.59765625" customWidth="1"/>
    <col min="8006" max="8006" width="5.3984375" bestFit="1" customWidth="1"/>
    <col min="8008" max="8009" width="5.3984375" bestFit="1" customWidth="1"/>
    <col min="8010" max="8010" width="2.09765625" bestFit="1" customWidth="1"/>
    <col min="8161" max="8161" width="4.3984375" customWidth="1"/>
    <col min="8162" max="8162" width="30.5" customWidth="1"/>
    <col min="8165" max="8165" width="10.69921875" customWidth="1"/>
    <col min="8166" max="8166" width="5.19921875" customWidth="1"/>
    <col min="8167" max="8167" width="7.59765625" customWidth="1"/>
    <col min="8168" max="8168" width="5.3984375" customWidth="1"/>
    <col min="8169" max="8169" width="7.59765625" customWidth="1"/>
    <col min="8170" max="8170" width="6" bestFit="1" customWidth="1"/>
    <col min="8171" max="8171" width="7.59765625" customWidth="1"/>
    <col min="8172" max="8172" width="5.3984375" customWidth="1"/>
    <col min="8173" max="8173" width="7.59765625" customWidth="1"/>
    <col min="8174" max="8174" width="5.3984375" bestFit="1" customWidth="1"/>
    <col min="8175" max="8175" width="7.59765625" customWidth="1"/>
    <col min="8176" max="8176" width="5.3984375" customWidth="1"/>
    <col min="8177" max="8177" width="7.59765625" customWidth="1"/>
    <col min="8178" max="8178" width="5.3984375" bestFit="1" customWidth="1"/>
    <col min="8179" max="8179" width="7.59765625" customWidth="1"/>
    <col min="8180" max="8180" width="5.3984375" customWidth="1"/>
    <col min="8181" max="8181" width="7.59765625" customWidth="1"/>
    <col min="8182" max="8182" width="5.3984375" bestFit="1" customWidth="1"/>
    <col min="8183" max="8183" width="7.59765625" customWidth="1"/>
    <col min="8184" max="8184" width="5.3984375" customWidth="1"/>
    <col min="8185" max="8185" width="7.59765625" customWidth="1"/>
    <col min="8186" max="8186" width="5.3984375" bestFit="1" customWidth="1"/>
    <col min="8187" max="8187" width="7.59765625" customWidth="1"/>
    <col min="8188" max="8188" width="5.3984375" customWidth="1"/>
    <col min="8189" max="8189" width="7.59765625" customWidth="1"/>
    <col min="8190" max="8190" width="5.3984375" bestFit="1" customWidth="1"/>
    <col min="8191" max="8191" width="7.59765625" customWidth="1"/>
    <col min="8192" max="8192" width="5.3984375" customWidth="1"/>
    <col min="8193" max="8193" width="7.59765625" customWidth="1"/>
    <col min="8194" max="8194" width="5.3984375" bestFit="1" customWidth="1"/>
    <col min="8195" max="8195" width="7.59765625" customWidth="1"/>
    <col min="8196" max="8196" width="5.3984375" customWidth="1"/>
    <col min="8197" max="8197" width="7.59765625" customWidth="1"/>
    <col min="8198" max="8198" width="5.3984375" bestFit="1" customWidth="1"/>
    <col min="8199" max="8199" width="7.59765625" customWidth="1"/>
    <col min="8200" max="8200" width="5.3984375" customWidth="1"/>
    <col min="8201" max="8201" width="7.59765625" customWidth="1"/>
    <col min="8202" max="8202" width="5.3984375" bestFit="1" customWidth="1"/>
    <col min="8203" max="8203" width="7.59765625" customWidth="1"/>
    <col min="8204" max="8204" width="5.3984375" customWidth="1"/>
    <col min="8205" max="8205" width="7.59765625" customWidth="1"/>
    <col min="8206" max="8206" width="5.3984375" bestFit="1" customWidth="1"/>
    <col min="8207" max="8207" width="7.59765625" customWidth="1"/>
    <col min="8208" max="8208" width="5.3984375" customWidth="1"/>
    <col min="8209" max="8209" width="7.59765625" customWidth="1"/>
    <col min="8210" max="8210" width="5.3984375" bestFit="1" customWidth="1"/>
    <col min="8211" max="8211" width="7.59765625" customWidth="1"/>
    <col min="8212" max="8212" width="5.3984375" customWidth="1"/>
    <col min="8213" max="8213" width="7.59765625" customWidth="1"/>
    <col min="8214" max="8214" width="5.3984375" bestFit="1" customWidth="1"/>
    <col min="8215" max="8215" width="7.59765625" customWidth="1"/>
    <col min="8216" max="8216" width="5.3984375" customWidth="1"/>
    <col min="8217" max="8217" width="7.59765625" customWidth="1"/>
    <col min="8218" max="8218" width="5.3984375" bestFit="1" customWidth="1"/>
    <col min="8219" max="8219" width="7.59765625" customWidth="1"/>
    <col min="8220" max="8220" width="5.3984375" customWidth="1"/>
    <col min="8221" max="8221" width="7.59765625" customWidth="1"/>
    <col min="8222" max="8222" width="5.3984375" bestFit="1" customWidth="1"/>
    <col min="8223" max="8223" width="7.59765625" customWidth="1"/>
    <col min="8224" max="8224" width="5.3984375" customWidth="1"/>
    <col min="8225" max="8225" width="7.59765625" customWidth="1"/>
    <col min="8226" max="8226" width="5.3984375" bestFit="1" customWidth="1"/>
    <col min="8227" max="8227" width="7.59765625" customWidth="1"/>
    <col min="8228" max="8228" width="5.3984375" customWidth="1"/>
    <col min="8229" max="8229" width="7.59765625" customWidth="1"/>
    <col min="8230" max="8230" width="5.3984375" bestFit="1" customWidth="1"/>
    <col min="8231" max="8231" width="7.59765625" customWidth="1"/>
    <col min="8232" max="8232" width="5.3984375" customWidth="1"/>
    <col min="8233" max="8233" width="7.59765625" customWidth="1"/>
    <col min="8234" max="8234" width="5.3984375" bestFit="1" customWidth="1"/>
    <col min="8235" max="8235" width="7.59765625" customWidth="1"/>
    <col min="8236" max="8236" width="5.3984375" customWidth="1"/>
    <col min="8237" max="8237" width="7.59765625" customWidth="1"/>
    <col min="8238" max="8238" width="5.3984375" bestFit="1" customWidth="1"/>
    <col min="8239" max="8239" width="7.59765625" customWidth="1"/>
    <col min="8240" max="8240" width="5.3984375" customWidth="1"/>
    <col min="8241" max="8241" width="7.59765625" customWidth="1"/>
    <col min="8242" max="8242" width="5.3984375" bestFit="1" customWidth="1"/>
    <col min="8243" max="8243" width="7.59765625" customWidth="1"/>
    <col min="8244" max="8244" width="5.3984375" customWidth="1"/>
    <col min="8245" max="8245" width="7.59765625" customWidth="1"/>
    <col min="8246" max="8246" width="5.3984375" bestFit="1" customWidth="1"/>
    <col min="8247" max="8247" width="7.59765625" customWidth="1"/>
    <col min="8248" max="8248" width="5.3984375" customWidth="1"/>
    <col min="8249" max="8249" width="7.59765625" customWidth="1"/>
    <col min="8250" max="8250" width="5.3984375" bestFit="1" customWidth="1"/>
    <col min="8251" max="8251" width="7.59765625" customWidth="1"/>
    <col min="8252" max="8252" width="5.3984375" customWidth="1"/>
    <col min="8253" max="8253" width="7.59765625" customWidth="1"/>
    <col min="8254" max="8254" width="5.3984375" bestFit="1" customWidth="1"/>
    <col min="8255" max="8255" width="7.59765625" customWidth="1"/>
    <col min="8256" max="8256" width="5.3984375" customWidth="1"/>
    <col min="8257" max="8257" width="7.59765625" customWidth="1"/>
    <col min="8258" max="8258" width="5.3984375" bestFit="1" customWidth="1"/>
    <col min="8259" max="8259" width="7.59765625" customWidth="1"/>
    <col min="8260" max="8260" width="5.3984375" customWidth="1"/>
    <col min="8261" max="8261" width="7.59765625" customWidth="1"/>
    <col min="8262" max="8262" width="5.3984375" bestFit="1" customWidth="1"/>
    <col min="8264" max="8265" width="5.3984375" bestFit="1" customWidth="1"/>
    <col min="8266" max="8266" width="2.09765625" bestFit="1" customWidth="1"/>
    <col min="8417" max="8417" width="4.3984375" customWidth="1"/>
    <col min="8418" max="8418" width="30.5" customWidth="1"/>
    <col min="8421" max="8421" width="10.69921875" customWidth="1"/>
    <col min="8422" max="8422" width="5.19921875" customWidth="1"/>
    <col min="8423" max="8423" width="7.59765625" customWidth="1"/>
    <col min="8424" max="8424" width="5.3984375" customWidth="1"/>
    <col min="8425" max="8425" width="7.59765625" customWidth="1"/>
    <col min="8426" max="8426" width="6" bestFit="1" customWidth="1"/>
    <col min="8427" max="8427" width="7.59765625" customWidth="1"/>
    <col min="8428" max="8428" width="5.3984375" customWidth="1"/>
    <col min="8429" max="8429" width="7.59765625" customWidth="1"/>
    <col min="8430" max="8430" width="5.3984375" bestFit="1" customWidth="1"/>
    <col min="8431" max="8431" width="7.59765625" customWidth="1"/>
    <col min="8432" max="8432" width="5.3984375" customWidth="1"/>
    <col min="8433" max="8433" width="7.59765625" customWidth="1"/>
    <col min="8434" max="8434" width="5.3984375" bestFit="1" customWidth="1"/>
    <col min="8435" max="8435" width="7.59765625" customWidth="1"/>
    <col min="8436" max="8436" width="5.3984375" customWidth="1"/>
    <col min="8437" max="8437" width="7.59765625" customWidth="1"/>
    <col min="8438" max="8438" width="5.3984375" bestFit="1" customWidth="1"/>
    <col min="8439" max="8439" width="7.59765625" customWidth="1"/>
    <col min="8440" max="8440" width="5.3984375" customWidth="1"/>
    <col min="8441" max="8441" width="7.59765625" customWidth="1"/>
    <col min="8442" max="8442" width="5.3984375" bestFit="1" customWidth="1"/>
    <col min="8443" max="8443" width="7.59765625" customWidth="1"/>
    <col min="8444" max="8444" width="5.3984375" customWidth="1"/>
    <col min="8445" max="8445" width="7.59765625" customWidth="1"/>
    <col min="8446" max="8446" width="5.3984375" bestFit="1" customWidth="1"/>
    <col min="8447" max="8447" width="7.59765625" customWidth="1"/>
    <col min="8448" max="8448" width="5.3984375" customWidth="1"/>
    <col min="8449" max="8449" width="7.59765625" customWidth="1"/>
    <col min="8450" max="8450" width="5.3984375" bestFit="1" customWidth="1"/>
    <col min="8451" max="8451" width="7.59765625" customWidth="1"/>
    <col min="8452" max="8452" width="5.3984375" customWidth="1"/>
    <col min="8453" max="8453" width="7.59765625" customWidth="1"/>
    <col min="8454" max="8454" width="5.3984375" bestFit="1" customWidth="1"/>
    <col min="8455" max="8455" width="7.59765625" customWidth="1"/>
    <col min="8456" max="8456" width="5.3984375" customWidth="1"/>
    <col min="8457" max="8457" width="7.59765625" customWidth="1"/>
    <col min="8458" max="8458" width="5.3984375" bestFit="1" customWidth="1"/>
    <col min="8459" max="8459" width="7.59765625" customWidth="1"/>
    <col min="8460" max="8460" width="5.3984375" customWidth="1"/>
    <col min="8461" max="8461" width="7.59765625" customWidth="1"/>
    <col min="8462" max="8462" width="5.3984375" bestFit="1" customWidth="1"/>
    <col min="8463" max="8463" width="7.59765625" customWidth="1"/>
    <col min="8464" max="8464" width="5.3984375" customWidth="1"/>
    <col min="8465" max="8465" width="7.59765625" customWidth="1"/>
    <col min="8466" max="8466" width="5.3984375" bestFit="1" customWidth="1"/>
    <col min="8467" max="8467" width="7.59765625" customWidth="1"/>
    <col min="8468" max="8468" width="5.3984375" customWidth="1"/>
    <col min="8469" max="8469" width="7.59765625" customWidth="1"/>
    <col min="8470" max="8470" width="5.3984375" bestFit="1" customWidth="1"/>
    <col min="8471" max="8471" width="7.59765625" customWidth="1"/>
    <col min="8472" max="8472" width="5.3984375" customWidth="1"/>
    <col min="8473" max="8473" width="7.59765625" customWidth="1"/>
    <col min="8474" max="8474" width="5.3984375" bestFit="1" customWidth="1"/>
    <col min="8475" max="8475" width="7.59765625" customWidth="1"/>
    <col min="8476" max="8476" width="5.3984375" customWidth="1"/>
    <col min="8477" max="8477" width="7.59765625" customWidth="1"/>
    <col min="8478" max="8478" width="5.3984375" bestFit="1" customWidth="1"/>
    <col min="8479" max="8479" width="7.59765625" customWidth="1"/>
    <col min="8480" max="8480" width="5.3984375" customWidth="1"/>
    <col min="8481" max="8481" width="7.59765625" customWidth="1"/>
    <col min="8482" max="8482" width="5.3984375" bestFit="1" customWidth="1"/>
    <col min="8483" max="8483" width="7.59765625" customWidth="1"/>
    <col min="8484" max="8484" width="5.3984375" customWidth="1"/>
    <col min="8485" max="8485" width="7.59765625" customWidth="1"/>
    <col min="8486" max="8486" width="5.3984375" bestFit="1" customWidth="1"/>
    <col min="8487" max="8487" width="7.59765625" customWidth="1"/>
    <col min="8488" max="8488" width="5.3984375" customWidth="1"/>
    <col min="8489" max="8489" width="7.59765625" customWidth="1"/>
    <col min="8490" max="8490" width="5.3984375" bestFit="1" customWidth="1"/>
    <col min="8491" max="8491" width="7.59765625" customWidth="1"/>
    <col min="8492" max="8492" width="5.3984375" customWidth="1"/>
    <col min="8493" max="8493" width="7.59765625" customWidth="1"/>
    <col min="8494" max="8494" width="5.3984375" bestFit="1" customWidth="1"/>
    <col min="8495" max="8495" width="7.59765625" customWidth="1"/>
    <col min="8496" max="8496" width="5.3984375" customWidth="1"/>
    <col min="8497" max="8497" width="7.59765625" customWidth="1"/>
    <col min="8498" max="8498" width="5.3984375" bestFit="1" customWidth="1"/>
    <col min="8499" max="8499" width="7.59765625" customWidth="1"/>
    <col min="8500" max="8500" width="5.3984375" customWidth="1"/>
    <col min="8501" max="8501" width="7.59765625" customWidth="1"/>
    <col min="8502" max="8502" width="5.3984375" bestFit="1" customWidth="1"/>
    <col min="8503" max="8503" width="7.59765625" customWidth="1"/>
    <col min="8504" max="8504" width="5.3984375" customWidth="1"/>
    <col min="8505" max="8505" width="7.59765625" customWidth="1"/>
    <col min="8506" max="8506" width="5.3984375" bestFit="1" customWidth="1"/>
    <col min="8507" max="8507" width="7.59765625" customWidth="1"/>
    <col min="8508" max="8508" width="5.3984375" customWidth="1"/>
    <col min="8509" max="8509" width="7.59765625" customWidth="1"/>
    <col min="8510" max="8510" width="5.3984375" bestFit="1" customWidth="1"/>
    <col min="8511" max="8511" width="7.59765625" customWidth="1"/>
    <col min="8512" max="8512" width="5.3984375" customWidth="1"/>
    <col min="8513" max="8513" width="7.59765625" customWidth="1"/>
    <col min="8514" max="8514" width="5.3984375" bestFit="1" customWidth="1"/>
    <col min="8515" max="8515" width="7.59765625" customWidth="1"/>
    <col min="8516" max="8516" width="5.3984375" customWidth="1"/>
    <col min="8517" max="8517" width="7.59765625" customWidth="1"/>
    <col min="8518" max="8518" width="5.3984375" bestFit="1" customWidth="1"/>
    <col min="8520" max="8521" width="5.3984375" bestFit="1" customWidth="1"/>
    <col min="8522" max="8522" width="2.09765625" bestFit="1" customWidth="1"/>
    <col min="8673" max="8673" width="4.3984375" customWidth="1"/>
    <col min="8674" max="8674" width="30.5" customWidth="1"/>
    <col min="8677" max="8677" width="10.69921875" customWidth="1"/>
    <col min="8678" max="8678" width="5.19921875" customWidth="1"/>
    <col min="8679" max="8679" width="7.59765625" customWidth="1"/>
    <col min="8680" max="8680" width="5.3984375" customWidth="1"/>
    <col min="8681" max="8681" width="7.59765625" customWidth="1"/>
    <col min="8682" max="8682" width="6" bestFit="1" customWidth="1"/>
    <col min="8683" max="8683" width="7.59765625" customWidth="1"/>
    <col min="8684" max="8684" width="5.3984375" customWidth="1"/>
    <col min="8685" max="8685" width="7.59765625" customWidth="1"/>
    <col min="8686" max="8686" width="5.3984375" bestFit="1" customWidth="1"/>
    <col min="8687" max="8687" width="7.59765625" customWidth="1"/>
    <col min="8688" max="8688" width="5.3984375" customWidth="1"/>
    <col min="8689" max="8689" width="7.59765625" customWidth="1"/>
    <col min="8690" max="8690" width="5.3984375" bestFit="1" customWidth="1"/>
    <col min="8691" max="8691" width="7.59765625" customWidth="1"/>
    <col min="8692" max="8692" width="5.3984375" customWidth="1"/>
    <col min="8693" max="8693" width="7.59765625" customWidth="1"/>
    <col min="8694" max="8694" width="5.3984375" bestFit="1" customWidth="1"/>
    <col min="8695" max="8695" width="7.59765625" customWidth="1"/>
    <col min="8696" max="8696" width="5.3984375" customWidth="1"/>
    <col min="8697" max="8697" width="7.59765625" customWidth="1"/>
    <col min="8698" max="8698" width="5.3984375" bestFit="1" customWidth="1"/>
    <col min="8699" max="8699" width="7.59765625" customWidth="1"/>
    <col min="8700" max="8700" width="5.3984375" customWidth="1"/>
    <col min="8701" max="8701" width="7.59765625" customWidth="1"/>
    <col min="8702" max="8702" width="5.3984375" bestFit="1" customWidth="1"/>
    <col min="8703" max="8703" width="7.59765625" customWidth="1"/>
    <col min="8704" max="8704" width="5.3984375" customWidth="1"/>
    <col min="8705" max="8705" width="7.59765625" customWidth="1"/>
    <col min="8706" max="8706" width="5.3984375" bestFit="1" customWidth="1"/>
    <col min="8707" max="8707" width="7.59765625" customWidth="1"/>
    <col min="8708" max="8708" width="5.3984375" customWidth="1"/>
    <col min="8709" max="8709" width="7.59765625" customWidth="1"/>
    <col min="8710" max="8710" width="5.3984375" bestFit="1" customWidth="1"/>
    <col min="8711" max="8711" width="7.59765625" customWidth="1"/>
    <col min="8712" max="8712" width="5.3984375" customWidth="1"/>
    <col min="8713" max="8713" width="7.59765625" customWidth="1"/>
    <col min="8714" max="8714" width="5.3984375" bestFit="1" customWidth="1"/>
    <col min="8715" max="8715" width="7.59765625" customWidth="1"/>
    <col min="8716" max="8716" width="5.3984375" customWidth="1"/>
    <col min="8717" max="8717" width="7.59765625" customWidth="1"/>
    <col min="8718" max="8718" width="5.3984375" bestFit="1" customWidth="1"/>
    <col min="8719" max="8719" width="7.59765625" customWidth="1"/>
    <col min="8720" max="8720" width="5.3984375" customWidth="1"/>
    <col min="8721" max="8721" width="7.59765625" customWidth="1"/>
    <col min="8722" max="8722" width="5.3984375" bestFit="1" customWidth="1"/>
    <col min="8723" max="8723" width="7.59765625" customWidth="1"/>
    <col min="8724" max="8724" width="5.3984375" customWidth="1"/>
    <col min="8725" max="8725" width="7.59765625" customWidth="1"/>
    <col min="8726" max="8726" width="5.3984375" bestFit="1" customWidth="1"/>
    <col min="8727" max="8727" width="7.59765625" customWidth="1"/>
    <col min="8728" max="8728" width="5.3984375" customWidth="1"/>
    <col min="8729" max="8729" width="7.59765625" customWidth="1"/>
    <col min="8730" max="8730" width="5.3984375" bestFit="1" customWidth="1"/>
    <col min="8731" max="8731" width="7.59765625" customWidth="1"/>
    <col min="8732" max="8732" width="5.3984375" customWidth="1"/>
    <col min="8733" max="8733" width="7.59765625" customWidth="1"/>
    <col min="8734" max="8734" width="5.3984375" bestFit="1" customWidth="1"/>
    <col min="8735" max="8735" width="7.59765625" customWidth="1"/>
    <col min="8736" max="8736" width="5.3984375" customWidth="1"/>
    <col min="8737" max="8737" width="7.59765625" customWidth="1"/>
    <col min="8738" max="8738" width="5.3984375" bestFit="1" customWidth="1"/>
    <col min="8739" max="8739" width="7.59765625" customWidth="1"/>
    <col min="8740" max="8740" width="5.3984375" customWidth="1"/>
    <col min="8741" max="8741" width="7.59765625" customWidth="1"/>
    <col min="8742" max="8742" width="5.3984375" bestFit="1" customWidth="1"/>
    <col min="8743" max="8743" width="7.59765625" customWidth="1"/>
    <col min="8744" max="8744" width="5.3984375" customWidth="1"/>
    <col min="8745" max="8745" width="7.59765625" customWidth="1"/>
    <col min="8746" max="8746" width="5.3984375" bestFit="1" customWidth="1"/>
    <col min="8747" max="8747" width="7.59765625" customWidth="1"/>
    <col min="8748" max="8748" width="5.3984375" customWidth="1"/>
    <col min="8749" max="8749" width="7.59765625" customWidth="1"/>
    <col min="8750" max="8750" width="5.3984375" bestFit="1" customWidth="1"/>
    <col min="8751" max="8751" width="7.59765625" customWidth="1"/>
    <col min="8752" max="8752" width="5.3984375" customWidth="1"/>
    <col min="8753" max="8753" width="7.59765625" customWidth="1"/>
    <col min="8754" max="8754" width="5.3984375" bestFit="1" customWidth="1"/>
    <col min="8755" max="8755" width="7.59765625" customWidth="1"/>
    <col min="8756" max="8756" width="5.3984375" customWidth="1"/>
    <col min="8757" max="8757" width="7.59765625" customWidth="1"/>
    <col min="8758" max="8758" width="5.3984375" bestFit="1" customWidth="1"/>
    <col min="8759" max="8759" width="7.59765625" customWidth="1"/>
    <col min="8760" max="8760" width="5.3984375" customWidth="1"/>
    <col min="8761" max="8761" width="7.59765625" customWidth="1"/>
    <col min="8762" max="8762" width="5.3984375" bestFit="1" customWidth="1"/>
    <col min="8763" max="8763" width="7.59765625" customWidth="1"/>
    <col min="8764" max="8764" width="5.3984375" customWidth="1"/>
    <col min="8765" max="8765" width="7.59765625" customWidth="1"/>
    <col min="8766" max="8766" width="5.3984375" bestFit="1" customWidth="1"/>
    <col min="8767" max="8767" width="7.59765625" customWidth="1"/>
    <col min="8768" max="8768" width="5.3984375" customWidth="1"/>
    <col min="8769" max="8769" width="7.59765625" customWidth="1"/>
    <col min="8770" max="8770" width="5.3984375" bestFit="1" customWidth="1"/>
    <col min="8771" max="8771" width="7.59765625" customWidth="1"/>
    <col min="8772" max="8772" width="5.3984375" customWidth="1"/>
    <col min="8773" max="8773" width="7.59765625" customWidth="1"/>
    <col min="8774" max="8774" width="5.3984375" bestFit="1" customWidth="1"/>
    <col min="8776" max="8777" width="5.3984375" bestFit="1" customWidth="1"/>
    <col min="8778" max="8778" width="2.09765625" bestFit="1" customWidth="1"/>
    <col min="8929" max="8929" width="4.3984375" customWidth="1"/>
    <col min="8930" max="8930" width="30.5" customWidth="1"/>
    <col min="8933" max="8933" width="10.69921875" customWidth="1"/>
    <col min="8934" max="8934" width="5.19921875" customWidth="1"/>
    <col min="8935" max="8935" width="7.59765625" customWidth="1"/>
    <col min="8936" max="8936" width="5.3984375" customWidth="1"/>
    <col min="8937" max="8937" width="7.59765625" customWidth="1"/>
    <col min="8938" max="8938" width="6" bestFit="1" customWidth="1"/>
    <col min="8939" max="8939" width="7.59765625" customWidth="1"/>
    <col min="8940" max="8940" width="5.3984375" customWidth="1"/>
    <col min="8941" max="8941" width="7.59765625" customWidth="1"/>
    <col min="8942" max="8942" width="5.3984375" bestFit="1" customWidth="1"/>
    <col min="8943" max="8943" width="7.59765625" customWidth="1"/>
    <col min="8944" max="8944" width="5.3984375" customWidth="1"/>
    <col min="8945" max="8945" width="7.59765625" customWidth="1"/>
    <col min="8946" max="8946" width="5.3984375" bestFit="1" customWidth="1"/>
    <col min="8947" max="8947" width="7.59765625" customWidth="1"/>
    <col min="8948" max="8948" width="5.3984375" customWidth="1"/>
    <col min="8949" max="8949" width="7.59765625" customWidth="1"/>
    <col min="8950" max="8950" width="5.3984375" bestFit="1" customWidth="1"/>
    <col min="8951" max="8951" width="7.59765625" customWidth="1"/>
    <col min="8952" max="8952" width="5.3984375" customWidth="1"/>
    <col min="8953" max="8953" width="7.59765625" customWidth="1"/>
    <col min="8954" max="8954" width="5.3984375" bestFit="1" customWidth="1"/>
    <col min="8955" max="8955" width="7.59765625" customWidth="1"/>
    <col min="8956" max="8956" width="5.3984375" customWidth="1"/>
    <col min="8957" max="8957" width="7.59765625" customWidth="1"/>
    <col min="8958" max="8958" width="5.3984375" bestFit="1" customWidth="1"/>
    <col min="8959" max="8959" width="7.59765625" customWidth="1"/>
    <col min="8960" max="8960" width="5.3984375" customWidth="1"/>
    <col min="8961" max="8961" width="7.59765625" customWidth="1"/>
    <col min="8962" max="8962" width="5.3984375" bestFit="1" customWidth="1"/>
    <col min="8963" max="8963" width="7.59765625" customWidth="1"/>
    <col min="8964" max="8964" width="5.3984375" customWidth="1"/>
    <col min="8965" max="8965" width="7.59765625" customWidth="1"/>
    <col min="8966" max="8966" width="5.3984375" bestFit="1" customWidth="1"/>
    <col min="8967" max="8967" width="7.59765625" customWidth="1"/>
    <col min="8968" max="8968" width="5.3984375" customWidth="1"/>
    <col min="8969" max="8969" width="7.59765625" customWidth="1"/>
    <col min="8970" max="8970" width="5.3984375" bestFit="1" customWidth="1"/>
    <col min="8971" max="8971" width="7.59765625" customWidth="1"/>
    <col min="8972" max="8972" width="5.3984375" customWidth="1"/>
    <col min="8973" max="8973" width="7.59765625" customWidth="1"/>
    <col min="8974" max="8974" width="5.3984375" bestFit="1" customWidth="1"/>
    <col min="8975" max="8975" width="7.59765625" customWidth="1"/>
    <col min="8976" max="8976" width="5.3984375" customWidth="1"/>
    <col min="8977" max="8977" width="7.59765625" customWidth="1"/>
    <col min="8978" max="8978" width="5.3984375" bestFit="1" customWidth="1"/>
    <col min="8979" max="8979" width="7.59765625" customWidth="1"/>
    <col min="8980" max="8980" width="5.3984375" customWidth="1"/>
    <col min="8981" max="8981" width="7.59765625" customWidth="1"/>
    <col min="8982" max="8982" width="5.3984375" bestFit="1" customWidth="1"/>
    <col min="8983" max="8983" width="7.59765625" customWidth="1"/>
    <col min="8984" max="8984" width="5.3984375" customWidth="1"/>
    <col min="8985" max="8985" width="7.59765625" customWidth="1"/>
    <col min="8986" max="8986" width="5.3984375" bestFit="1" customWidth="1"/>
    <col min="8987" max="8987" width="7.59765625" customWidth="1"/>
    <col min="8988" max="8988" width="5.3984375" customWidth="1"/>
    <col min="8989" max="8989" width="7.59765625" customWidth="1"/>
    <col min="8990" max="8990" width="5.3984375" bestFit="1" customWidth="1"/>
    <col min="8991" max="8991" width="7.59765625" customWidth="1"/>
    <col min="8992" max="8992" width="5.3984375" customWidth="1"/>
    <col min="8993" max="8993" width="7.59765625" customWidth="1"/>
    <col min="8994" max="8994" width="5.3984375" bestFit="1" customWidth="1"/>
    <col min="8995" max="8995" width="7.59765625" customWidth="1"/>
    <col min="8996" max="8996" width="5.3984375" customWidth="1"/>
    <col min="8997" max="8997" width="7.59765625" customWidth="1"/>
    <col min="8998" max="8998" width="5.3984375" bestFit="1" customWidth="1"/>
    <col min="8999" max="8999" width="7.59765625" customWidth="1"/>
    <col min="9000" max="9000" width="5.3984375" customWidth="1"/>
    <col min="9001" max="9001" width="7.59765625" customWidth="1"/>
    <col min="9002" max="9002" width="5.3984375" bestFit="1" customWidth="1"/>
    <col min="9003" max="9003" width="7.59765625" customWidth="1"/>
    <col min="9004" max="9004" width="5.3984375" customWidth="1"/>
    <col min="9005" max="9005" width="7.59765625" customWidth="1"/>
    <col min="9006" max="9006" width="5.3984375" bestFit="1" customWidth="1"/>
    <col min="9007" max="9007" width="7.59765625" customWidth="1"/>
    <col min="9008" max="9008" width="5.3984375" customWidth="1"/>
    <col min="9009" max="9009" width="7.59765625" customWidth="1"/>
    <col min="9010" max="9010" width="5.3984375" bestFit="1" customWidth="1"/>
    <col min="9011" max="9011" width="7.59765625" customWidth="1"/>
    <col min="9012" max="9012" width="5.3984375" customWidth="1"/>
    <col min="9013" max="9013" width="7.59765625" customWidth="1"/>
    <col min="9014" max="9014" width="5.3984375" bestFit="1" customWidth="1"/>
    <col min="9015" max="9015" width="7.59765625" customWidth="1"/>
    <col min="9016" max="9016" width="5.3984375" customWidth="1"/>
    <col min="9017" max="9017" width="7.59765625" customWidth="1"/>
    <col min="9018" max="9018" width="5.3984375" bestFit="1" customWidth="1"/>
    <col min="9019" max="9019" width="7.59765625" customWidth="1"/>
    <col min="9020" max="9020" width="5.3984375" customWidth="1"/>
    <col min="9021" max="9021" width="7.59765625" customWidth="1"/>
    <col min="9022" max="9022" width="5.3984375" bestFit="1" customWidth="1"/>
    <col min="9023" max="9023" width="7.59765625" customWidth="1"/>
    <col min="9024" max="9024" width="5.3984375" customWidth="1"/>
    <col min="9025" max="9025" width="7.59765625" customWidth="1"/>
    <col min="9026" max="9026" width="5.3984375" bestFit="1" customWidth="1"/>
    <col min="9027" max="9027" width="7.59765625" customWidth="1"/>
    <col min="9028" max="9028" width="5.3984375" customWidth="1"/>
    <col min="9029" max="9029" width="7.59765625" customWidth="1"/>
    <col min="9030" max="9030" width="5.3984375" bestFit="1" customWidth="1"/>
    <col min="9032" max="9033" width="5.3984375" bestFit="1" customWidth="1"/>
    <col min="9034" max="9034" width="2.09765625" bestFit="1" customWidth="1"/>
    <col min="9185" max="9185" width="4.3984375" customWidth="1"/>
    <col min="9186" max="9186" width="30.5" customWidth="1"/>
    <col min="9189" max="9189" width="10.69921875" customWidth="1"/>
    <col min="9190" max="9190" width="5.19921875" customWidth="1"/>
    <col min="9191" max="9191" width="7.59765625" customWidth="1"/>
    <col min="9192" max="9192" width="5.3984375" customWidth="1"/>
    <col min="9193" max="9193" width="7.59765625" customWidth="1"/>
    <col min="9194" max="9194" width="6" bestFit="1" customWidth="1"/>
    <col min="9195" max="9195" width="7.59765625" customWidth="1"/>
    <col min="9196" max="9196" width="5.3984375" customWidth="1"/>
    <col min="9197" max="9197" width="7.59765625" customWidth="1"/>
    <col min="9198" max="9198" width="5.3984375" bestFit="1" customWidth="1"/>
    <col min="9199" max="9199" width="7.59765625" customWidth="1"/>
    <col min="9200" max="9200" width="5.3984375" customWidth="1"/>
    <col min="9201" max="9201" width="7.59765625" customWidth="1"/>
    <col min="9202" max="9202" width="5.3984375" bestFit="1" customWidth="1"/>
    <col min="9203" max="9203" width="7.59765625" customWidth="1"/>
    <col min="9204" max="9204" width="5.3984375" customWidth="1"/>
    <col min="9205" max="9205" width="7.59765625" customWidth="1"/>
    <col min="9206" max="9206" width="5.3984375" bestFit="1" customWidth="1"/>
    <col min="9207" max="9207" width="7.59765625" customWidth="1"/>
    <col min="9208" max="9208" width="5.3984375" customWidth="1"/>
    <col min="9209" max="9209" width="7.59765625" customWidth="1"/>
    <col min="9210" max="9210" width="5.3984375" bestFit="1" customWidth="1"/>
    <col min="9211" max="9211" width="7.59765625" customWidth="1"/>
    <col min="9212" max="9212" width="5.3984375" customWidth="1"/>
    <col min="9213" max="9213" width="7.59765625" customWidth="1"/>
    <col min="9214" max="9214" width="5.3984375" bestFit="1" customWidth="1"/>
    <col min="9215" max="9215" width="7.59765625" customWidth="1"/>
    <col min="9216" max="9216" width="5.3984375" customWidth="1"/>
    <col min="9217" max="9217" width="7.59765625" customWidth="1"/>
    <col min="9218" max="9218" width="5.3984375" bestFit="1" customWidth="1"/>
    <col min="9219" max="9219" width="7.59765625" customWidth="1"/>
    <col min="9220" max="9220" width="5.3984375" customWidth="1"/>
    <col min="9221" max="9221" width="7.59765625" customWidth="1"/>
    <col min="9222" max="9222" width="5.3984375" bestFit="1" customWidth="1"/>
    <col min="9223" max="9223" width="7.59765625" customWidth="1"/>
    <col min="9224" max="9224" width="5.3984375" customWidth="1"/>
    <col min="9225" max="9225" width="7.59765625" customWidth="1"/>
    <col min="9226" max="9226" width="5.3984375" bestFit="1" customWidth="1"/>
    <col min="9227" max="9227" width="7.59765625" customWidth="1"/>
    <col min="9228" max="9228" width="5.3984375" customWidth="1"/>
    <col min="9229" max="9229" width="7.59765625" customWidth="1"/>
    <col min="9230" max="9230" width="5.3984375" bestFit="1" customWidth="1"/>
    <col min="9231" max="9231" width="7.59765625" customWidth="1"/>
    <col min="9232" max="9232" width="5.3984375" customWidth="1"/>
    <col min="9233" max="9233" width="7.59765625" customWidth="1"/>
    <col min="9234" max="9234" width="5.3984375" bestFit="1" customWidth="1"/>
    <col min="9235" max="9235" width="7.59765625" customWidth="1"/>
    <col min="9236" max="9236" width="5.3984375" customWidth="1"/>
    <col min="9237" max="9237" width="7.59765625" customWidth="1"/>
    <col min="9238" max="9238" width="5.3984375" bestFit="1" customWidth="1"/>
    <col min="9239" max="9239" width="7.59765625" customWidth="1"/>
    <col min="9240" max="9240" width="5.3984375" customWidth="1"/>
    <col min="9241" max="9241" width="7.59765625" customWidth="1"/>
    <col min="9242" max="9242" width="5.3984375" bestFit="1" customWidth="1"/>
    <col min="9243" max="9243" width="7.59765625" customWidth="1"/>
    <col min="9244" max="9244" width="5.3984375" customWidth="1"/>
    <col min="9245" max="9245" width="7.59765625" customWidth="1"/>
    <col min="9246" max="9246" width="5.3984375" bestFit="1" customWidth="1"/>
    <col min="9247" max="9247" width="7.59765625" customWidth="1"/>
    <col min="9248" max="9248" width="5.3984375" customWidth="1"/>
    <col min="9249" max="9249" width="7.59765625" customWidth="1"/>
    <col min="9250" max="9250" width="5.3984375" bestFit="1" customWidth="1"/>
    <col min="9251" max="9251" width="7.59765625" customWidth="1"/>
    <col min="9252" max="9252" width="5.3984375" customWidth="1"/>
    <col min="9253" max="9253" width="7.59765625" customWidth="1"/>
    <col min="9254" max="9254" width="5.3984375" bestFit="1" customWidth="1"/>
    <col min="9255" max="9255" width="7.59765625" customWidth="1"/>
    <col min="9256" max="9256" width="5.3984375" customWidth="1"/>
    <col min="9257" max="9257" width="7.59765625" customWidth="1"/>
    <col min="9258" max="9258" width="5.3984375" bestFit="1" customWidth="1"/>
    <col min="9259" max="9259" width="7.59765625" customWidth="1"/>
    <col min="9260" max="9260" width="5.3984375" customWidth="1"/>
    <col min="9261" max="9261" width="7.59765625" customWidth="1"/>
    <col min="9262" max="9262" width="5.3984375" bestFit="1" customWidth="1"/>
    <col min="9263" max="9263" width="7.59765625" customWidth="1"/>
    <col min="9264" max="9264" width="5.3984375" customWidth="1"/>
    <col min="9265" max="9265" width="7.59765625" customWidth="1"/>
    <col min="9266" max="9266" width="5.3984375" bestFit="1" customWidth="1"/>
    <col min="9267" max="9267" width="7.59765625" customWidth="1"/>
    <col min="9268" max="9268" width="5.3984375" customWidth="1"/>
    <col min="9269" max="9269" width="7.59765625" customWidth="1"/>
    <col min="9270" max="9270" width="5.3984375" bestFit="1" customWidth="1"/>
    <col min="9271" max="9271" width="7.59765625" customWidth="1"/>
    <col min="9272" max="9272" width="5.3984375" customWidth="1"/>
    <col min="9273" max="9273" width="7.59765625" customWidth="1"/>
    <col min="9274" max="9274" width="5.3984375" bestFit="1" customWidth="1"/>
    <col min="9275" max="9275" width="7.59765625" customWidth="1"/>
    <col min="9276" max="9276" width="5.3984375" customWidth="1"/>
    <col min="9277" max="9277" width="7.59765625" customWidth="1"/>
    <col min="9278" max="9278" width="5.3984375" bestFit="1" customWidth="1"/>
    <col min="9279" max="9279" width="7.59765625" customWidth="1"/>
    <col min="9280" max="9280" width="5.3984375" customWidth="1"/>
    <col min="9281" max="9281" width="7.59765625" customWidth="1"/>
    <col min="9282" max="9282" width="5.3984375" bestFit="1" customWidth="1"/>
    <col min="9283" max="9283" width="7.59765625" customWidth="1"/>
    <col min="9284" max="9284" width="5.3984375" customWidth="1"/>
    <col min="9285" max="9285" width="7.59765625" customWidth="1"/>
    <col min="9286" max="9286" width="5.3984375" bestFit="1" customWidth="1"/>
    <col min="9288" max="9289" width="5.3984375" bestFit="1" customWidth="1"/>
    <col min="9290" max="9290" width="2.09765625" bestFit="1" customWidth="1"/>
    <col min="9441" max="9441" width="4.3984375" customWidth="1"/>
    <col min="9442" max="9442" width="30.5" customWidth="1"/>
    <col min="9445" max="9445" width="10.69921875" customWidth="1"/>
    <col min="9446" max="9446" width="5.19921875" customWidth="1"/>
    <col min="9447" max="9447" width="7.59765625" customWidth="1"/>
    <col min="9448" max="9448" width="5.3984375" customWidth="1"/>
    <col min="9449" max="9449" width="7.59765625" customWidth="1"/>
    <col min="9450" max="9450" width="6" bestFit="1" customWidth="1"/>
    <col min="9451" max="9451" width="7.59765625" customWidth="1"/>
    <col min="9452" max="9452" width="5.3984375" customWidth="1"/>
    <col min="9453" max="9453" width="7.59765625" customWidth="1"/>
    <col min="9454" max="9454" width="5.3984375" bestFit="1" customWidth="1"/>
    <col min="9455" max="9455" width="7.59765625" customWidth="1"/>
    <col min="9456" max="9456" width="5.3984375" customWidth="1"/>
    <col min="9457" max="9457" width="7.59765625" customWidth="1"/>
    <col min="9458" max="9458" width="5.3984375" bestFit="1" customWidth="1"/>
    <col min="9459" max="9459" width="7.59765625" customWidth="1"/>
    <col min="9460" max="9460" width="5.3984375" customWidth="1"/>
    <col min="9461" max="9461" width="7.59765625" customWidth="1"/>
    <col min="9462" max="9462" width="5.3984375" bestFit="1" customWidth="1"/>
    <col min="9463" max="9463" width="7.59765625" customWidth="1"/>
    <col min="9464" max="9464" width="5.3984375" customWidth="1"/>
    <col min="9465" max="9465" width="7.59765625" customWidth="1"/>
    <col min="9466" max="9466" width="5.3984375" bestFit="1" customWidth="1"/>
    <col min="9467" max="9467" width="7.59765625" customWidth="1"/>
    <col min="9468" max="9468" width="5.3984375" customWidth="1"/>
    <col min="9469" max="9469" width="7.59765625" customWidth="1"/>
    <col min="9470" max="9470" width="5.3984375" bestFit="1" customWidth="1"/>
    <col min="9471" max="9471" width="7.59765625" customWidth="1"/>
    <col min="9472" max="9472" width="5.3984375" customWidth="1"/>
    <col min="9473" max="9473" width="7.59765625" customWidth="1"/>
    <col min="9474" max="9474" width="5.3984375" bestFit="1" customWidth="1"/>
    <col min="9475" max="9475" width="7.59765625" customWidth="1"/>
    <col min="9476" max="9476" width="5.3984375" customWidth="1"/>
    <col min="9477" max="9477" width="7.59765625" customWidth="1"/>
    <col min="9478" max="9478" width="5.3984375" bestFit="1" customWidth="1"/>
    <col min="9479" max="9479" width="7.59765625" customWidth="1"/>
    <col min="9480" max="9480" width="5.3984375" customWidth="1"/>
    <col min="9481" max="9481" width="7.59765625" customWidth="1"/>
    <col min="9482" max="9482" width="5.3984375" bestFit="1" customWidth="1"/>
    <col min="9483" max="9483" width="7.59765625" customWidth="1"/>
    <col min="9484" max="9484" width="5.3984375" customWidth="1"/>
    <col min="9485" max="9485" width="7.59765625" customWidth="1"/>
    <col min="9486" max="9486" width="5.3984375" bestFit="1" customWidth="1"/>
    <col min="9487" max="9487" width="7.59765625" customWidth="1"/>
    <col min="9488" max="9488" width="5.3984375" customWidth="1"/>
    <col min="9489" max="9489" width="7.59765625" customWidth="1"/>
    <col min="9490" max="9490" width="5.3984375" bestFit="1" customWidth="1"/>
    <col min="9491" max="9491" width="7.59765625" customWidth="1"/>
    <col min="9492" max="9492" width="5.3984375" customWidth="1"/>
    <col min="9493" max="9493" width="7.59765625" customWidth="1"/>
    <col min="9494" max="9494" width="5.3984375" bestFit="1" customWidth="1"/>
    <col min="9495" max="9495" width="7.59765625" customWidth="1"/>
    <col min="9496" max="9496" width="5.3984375" customWidth="1"/>
    <col min="9497" max="9497" width="7.59765625" customWidth="1"/>
    <col min="9498" max="9498" width="5.3984375" bestFit="1" customWidth="1"/>
    <col min="9499" max="9499" width="7.59765625" customWidth="1"/>
    <col min="9500" max="9500" width="5.3984375" customWidth="1"/>
    <col min="9501" max="9501" width="7.59765625" customWidth="1"/>
    <col min="9502" max="9502" width="5.3984375" bestFit="1" customWidth="1"/>
    <col min="9503" max="9503" width="7.59765625" customWidth="1"/>
    <col min="9504" max="9504" width="5.3984375" customWidth="1"/>
    <col min="9505" max="9505" width="7.59765625" customWidth="1"/>
    <col min="9506" max="9506" width="5.3984375" bestFit="1" customWidth="1"/>
    <col min="9507" max="9507" width="7.59765625" customWidth="1"/>
    <col min="9508" max="9508" width="5.3984375" customWidth="1"/>
    <col min="9509" max="9509" width="7.59765625" customWidth="1"/>
    <col min="9510" max="9510" width="5.3984375" bestFit="1" customWidth="1"/>
    <col min="9511" max="9511" width="7.59765625" customWidth="1"/>
    <col min="9512" max="9512" width="5.3984375" customWidth="1"/>
    <col min="9513" max="9513" width="7.59765625" customWidth="1"/>
    <col min="9514" max="9514" width="5.3984375" bestFit="1" customWidth="1"/>
    <col min="9515" max="9515" width="7.59765625" customWidth="1"/>
    <col min="9516" max="9516" width="5.3984375" customWidth="1"/>
    <col min="9517" max="9517" width="7.59765625" customWidth="1"/>
    <col min="9518" max="9518" width="5.3984375" bestFit="1" customWidth="1"/>
    <col min="9519" max="9519" width="7.59765625" customWidth="1"/>
    <col min="9520" max="9520" width="5.3984375" customWidth="1"/>
    <col min="9521" max="9521" width="7.59765625" customWidth="1"/>
    <col min="9522" max="9522" width="5.3984375" bestFit="1" customWidth="1"/>
    <col min="9523" max="9523" width="7.59765625" customWidth="1"/>
    <col min="9524" max="9524" width="5.3984375" customWidth="1"/>
    <col min="9525" max="9525" width="7.59765625" customWidth="1"/>
    <col min="9526" max="9526" width="5.3984375" bestFit="1" customWidth="1"/>
    <col min="9527" max="9527" width="7.59765625" customWidth="1"/>
    <col min="9528" max="9528" width="5.3984375" customWidth="1"/>
    <col min="9529" max="9529" width="7.59765625" customWidth="1"/>
    <col min="9530" max="9530" width="5.3984375" bestFit="1" customWidth="1"/>
    <col min="9531" max="9531" width="7.59765625" customWidth="1"/>
    <col min="9532" max="9532" width="5.3984375" customWidth="1"/>
    <col min="9533" max="9533" width="7.59765625" customWidth="1"/>
    <col min="9534" max="9534" width="5.3984375" bestFit="1" customWidth="1"/>
    <col min="9535" max="9535" width="7.59765625" customWidth="1"/>
    <col min="9536" max="9536" width="5.3984375" customWidth="1"/>
    <col min="9537" max="9537" width="7.59765625" customWidth="1"/>
    <col min="9538" max="9538" width="5.3984375" bestFit="1" customWidth="1"/>
    <col min="9539" max="9539" width="7.59765625" customWidth="1"/>
    <col min="9540" max="9540" width="5.3984375" customWidth="1"/>
    <col min="9541" max="9541" width="7.59765625" customWidth="1"/>
    <col min="9542" max="9542" width="5.3984375" bestFit="1" customWidth="1"/>
    <col min="9544" max="9545" width="5.3984375" bestFit="1" customWidth="1"/>
    <col min="9546" max="9546" width="2.09765625" bestFit="1" customWidth="1"/>
    <col min="9697" max="9697" width="4.3984375" customWidth="1"/>
    <col min="9698" max="9698" width="30.5" customWidth="1"/>
    <col min="9701" max="9701" width="10.69921875" customWidth="1"/>
    <col min="9702" max="9702" width="5.19921875" customWidth="1"/>
    <col min="9703" max="9703" width="7.59765625" customWidth="1"/>
    <col min="9704" max="9704" width="5.3984375" customWidth="1"/>
    <col min="9705" max="9705" width="7.59765625" customWidth="1"/>
    <col min="9706" max="9706" width="6" bestFit="1" customWidth="1"/>
    <col min="9707" max="9707" width="7.59765625" customWidth="1"/>
    <col min="9708" max="9708" width="5.3984375" customWidth="1"/>
    <col min="9709" max="9709" width="7.59765625" customWidth="1"/>
    <col min="9710" max="9710" width="5.3984375" bestFit="1" customWidth="1"/>
    <col min="9711" max="9711" width="7.59765625" customWidth="1"/>
    <col min="9712" max="9712" width="5.3984375" customWidth="1"/>
    <col min="9713" max="9713" width="7.59765625" customWidth="1"/>
    <col min="9714" max="9714" width="5.3984375" bestFit="1" customWidth="1"/>
    <col min="9715" max="9715" width="7.59765625" customWidth="1"/>
    <col min="9716" max="9716" width="5.3984375" customWidth="1"/>
    <col min="9717" max="9717" width="7.59765625" customWidth="1"/>
    <col min="9718" max="9718" width="5.3984375" bestFit="1" customWidth="1"/>
    <col min="9719" max="9719" width="7.59765625" customWidth="1"/>
    <col min="9720" max="9720" width="5.3984375" customWidth="1"/>
    <col min="9721" max="9721" width="7.59765625" customWidth="1"/>
    <col min="9722" max="9722" width="5.3984375" bestFit="1" customWidth="1"/>
    <col min="9723" max="9723" width="7.59765625" customWidth="1"/>
    <col min="9724" max="9724" width="5.3984375" customWidth="1"/>
    <col min="9725" max="9725" width="7.59765625" customWidth="1"/>
    <col min="9726" max="9726" width="5.3984375" bestFit="1" customWidth="1"/>
    <col min="9727" max="9727" width="7.59765625" customWidth="1"/>
    <col min="9728" max="9728" width="5.3984375" customWidth="1"/>
    <col min="9729" max="9729" width="7.59765625" customWidth="1"/>
    <col min="9730" max="9730" width="5.3984375" bestFit="1" customWidth="1"/>
    <col min="9731" max="9731" width="7.59765625" customWidth="1"/>
    <col min="9732" max="9732" width="5.3984375" customWidth="1"/>
    <col min="9733" max="9733" width="7.59765625" customWidth="1"/>
    <col min="9734" max="9734" width="5.3984375" bestFit="1" customWidth="1"/>
    <col min="9735" max="9735" width="7.59765625" customWidth="1"/>
    <col min="9736" max="9736" width="5.3984375" customWidth="1"/>
    <col min="9737" max="9737" width="7.59765625" customWidth="1"/>
    <col min="9738" max="9738" width="5.3984375" bestFit="1" customWidth="1"/>
    <col min="9739" max="9739" width="7.59765625" customWidth="1"/>
    <col min="9740" max="9740" width="5.3984375" customWidth="1"/>
    <col min="9741" max="9741" width="7.59765625" customWidth="1"/>
    <col min="9742" max="9742" width="5.3984375" bestFit="1" customWidth="1"/>
    <col min="9743" max="9743" width="7.59765625" customWidth="1"/>
    <col min="9744" max="9744" width="5.3984375" customWidth="1"/>
    <col min="9745" max="9745" width="7.59765625" customWidth="1"/>
    <col min="9746" max="9746" width="5.3984375" bestFit="1" customWidth="1"/>
    <col min="9747" max="9747" width="7.59765625" customWidth="1"/>
    <col min="9748" max="9748" width="5.3984375" customWidth="1"/>
    <col min="9749" max="9749" width="7.59765625" customWidth="1"/>
    <col min="9750" max="9750" width="5.3984375" bestFit="1" customWidth="1"/>
    <col min="9751" max="9751" width="7.59765625" customWidth="1"/>
    <col min="9752" max="9752" width="5.3984375" customWidth="1"/>
    <col min="9753" max="9753" width="7.59765625" customWidth="1"/>
    <col min="9754" max="9754" width="5.3984375" bestFit="1" customWidth="1"/>
    <col min="9755" max="9755" width="7.59765625" customWidth="1"/>
    <col min="9756" max="9756" width="5.3984375" customWidth="1"/>
    <col min="9757" max="9757" width="7.59765625" customWidth="1"/>
    <col min="9758" max="9758" width="5.3984375" bestFit="1" customWidth="1"/>
    <col min="9759" max="9759" width="7.59765625" customWidth="1"/>
    <col min="9760" max="9760" width="5.3984375" customWidth="1"/>
    <col min="9761" max="9761" width="7.59765625" customWidth="1"/>
    <col min="9762" max="9762" width="5.3984375" bestFit="1" customWidth="1"/>
    <col min="9763" max="9763" width="7.59765625" customWidth="1"/>
    <col min="9764" max="9764" width="5.3984375" customWidth="1"/>
    <col min="9765" max="9765" width="7.59765625" customWidth="1"/>
    <col min="9766" max="9766" width="5.3984375" bestFit="1" customWidth="1"/>
    <col min="9767" max="9767" width="7.59765625" customWidth="1"/>
    <col min="9768" max="9768" width="5.3984375" customWidth="1"/>
    <col min="9769" max="9769" width="7.59765625" customWidth="1"/>
    <col min="9770" max="9770" width="5.3984375" bestFit="1" customWidth="1"/>
    <col min="9771" max="9771" width="7.59765625" customWidth="1"/>
    <col min="9772" max="9772" width="5.3984375" customWidth="1"/>
    <col min="9773" max="9773" width="7.59765625" customWidth="1"/>
    <col min="9774" max="9774" width="5.3984375" bestFit="1" customWidth="1"/>
    <col min="9775" max="9775" width="7.59765625" customWidth="1"/>
    <col min="9776" max="9776" width="5.3984375" customWidth="1"/>
    <col min="9777" max="9777" width="7.59765625" customWidth="1"/>
    <col min="9778" max="9778" width="5.3984375" bestFit="1" customWidth="1"/>
    <col min="9779" max="9779" width="7.59765625" customWidth="1"/>
    <col min="9780" max="9780" width="5.3984375" customWidth="1"/>
    <col min="9781" max="9781" width="7.59765625" customWidth="1"/>
    <col min="9782" max="9782" width="5.3984375" bestFit="1" customWidth="1"/>
    <col min="9783" max="9783" width="7.59765625" customWidth="1"/>
    <col min="9784" max="9784" width="5.3984375" customWidth="1"/>
    <col min="9785" max="9785" width="7.59765625" customWidth="1"/>
    <col min="9786" max="9786" width="5.3984375" bestFit="1" customWidth="1"/>
    <col min="9787" max="9787" width="7.59765625" customWidth="1"/>
    <col min="9788" max="9788" width="5.3984375" customWidth="1"/>
    <col min="9789" max="9789" width="7.59765625" customWidth="1"/>
    <col min="9790" max="9790" width="5.3984375" bestFit="1" customWidth="1"/>
    <col min="9791" max="9791" width="7.59765625" customWidth="1"/>
    <col min="9792" max="9792" width="5.3984375" customWidth="1"/>
    <col min="9793" max="9793" width="7.59765625" customWidth="1"/>
    <col min="9794" max="9794" width="5.3984375" bestFit="1" customWidth="1"/>
    <col min="9795" max="9795" width="7.59765625" customWidth="1"/>
    <col min="9796" max="9796" width="5.3984375" customWidth="1"/>
    <col min="9797" max="9797" width="7.59765625" customWidth="1"/>
    <col min="9798" max="9798" width="5.3984375" bestFit="1" customWidth="1"/>
    <col min="9800" max="9801" width="5.3984375" bestFit="1" customWidth="1"/>
    <col min="9802" max="9802" width="2.09765625" bestFit="1" customWidth="1"/>
    <col min="9953" max="9953" width="4.3984375" customWidth="1"/>
    <col min="9954" max="9954" width="30.5" customWidth="1"/>
    <col min="9957" max="9957" width="10.69921875" customWidth="1"/>
    <col min="9958" max="9958" width="5.19921875" customWidth="1"/>
    <col min="9959" max="9959" width="7.59765625" customWidth="1"/>
    <col min="9960" max="9960" width="5.3984375" customWidth="1"/>
    <col min="9961" max="9961" width="7.59765625" customWidth="1"/>
    <col min="9962" max="9962" width="6" bestFit="1" customWidth="1"/>
    <col min="9963" max="9963" width="7.59765625" customWidth="1"/>
    <col min="9964" max="9964" width="5.3984375" customWidth="1"/>
    <col min="9965" max="9965" width="7.59765625" customWidth="1"/>
    <col min="9966" max="9966" width="5.3984375" bestFit="1" customWidth="1"/>
    <col min="9967" max="9967" width="7.59765625" customWidth="1"/>
    <col min="9968" max="9968" width="5.3984375" customWidth="1"/>
    <col min="9969" max="9969" width="7.59765625" customWidth="1"/>
    <col min="9970" max="9970" width="5.3984375" bestFit="1" customWidth="1"/>
    <col min="9971" max="9971" width="7.59765625" customWidth="1"/>
    <col min="9972" max="9972" width="5.3984375" customWidth="1"/>
    <col min="9973" max="9973" width="7.59765625" customWidth="1"/>
    <col min="9974" max="9974" width="5.3984375" bestFit="1" customWidth="1"/>
    <col min="9975" max="9975" width="7.59765625" customWidth="1"/>
    <col min="9976" max="9976" width="5.3984375" customWidth="1"/>
    <col min="9977" max="9977" width="7.59765625" customWidth="1"/>
    <col min="9978" max="9978" width="5.3984375" bestFit="1" customWidth="1"/>
    <col min="9979" max="9979" width="7.59765625" customWidth="1"/>
    <col min="9980" max="9980" width="5.3984375" customWidth="1"/>
    <col min="9981" max="9981" width="7.59765625" customWidth="1"/>
    <col min="9982" max="9982" width="5.3984375" bestFit="1" customWidth="1"/>
    <col min="9983" max="9983" width="7.59765625" customWidth="1"/>
    <col min="9984" max="9984" width="5.3984375" customWidth="1"/>
    <col min="9985" max="9985" width="7.59765625" customWidth="1"/>
    <col min="9986" max="9986" width="5.3984375" bestFit="1" customWidth="1"/>
    <col min="9987" max="9987" width="7.59765625" customWidth="1"/>
    <col min="9988" max="9988" width="5.3984375" customWidth="1"/>
    <col min="9989" max="9989" width="7.59765625" customWidth="1"/>
    <col min="9990" max="9990" width="5.3984375" bestFit="1" customWidth="1"/>
    <col min="9991" max="9991" width="7.59765625" customWidth="1"/>
    <col min="9992" max="9992" width="5.3984375" customWidth="1"/>
    <col min="9993" max="9993" width="7.59765625" customWidth="1"/>
    <col min="9994" max="9994" width="5.3984375" bestFit="1" customWidth="1"/>
    <col min="9995" max="9995" width="7.59765625" customWidth="1"/>
    <col min="9996" max="9996" width="5.3984375" customWidth="1"/>
    <col min="9997" max="9997" width="7.59765625" customWidth="1"/>
    <col min="9998" max="9998" width="5.3984375" bestFit="1" customWidth="1"/>
    <col min="9999" max="9999" width="7.59765625" customWidth="1"/>
    <col min="10000" max="10000" width="5.3984375" customWidth="1"/>
    <col min="10001" max="10001" width="7.59765625" customWidth="1"/>
    <col min="10002" max="10002" width="5.3984375" bestFit="1" customWidth="1"/>
    <col min="10003" max="10003" width="7.59765625" customWidth="1"/>
    <col min="10004" max="10004" width="5.3984375" customWidth="1"/>
    <col min="10005" max="10005" width="7.59765625" customWidth="1"/>
    <col min="10006" max="10006" width="5.3984375" bestFit="1" customWidth="1"/>
    <col min="10007" max="10007" width="7.59765625" customWidth="1"/>
    <col min="10008" max="10008" width="5.3984375" customWidth="1"/>
    <col min="10009" max="10009" width="7.59765625" customWidth="1"/>
    <col min="10010" max="10010" width="5.3984375" bestFit="1" customWidth="1"/>
    <col min="10011" max="10011" width="7.59765625" customWidth="1"/>
    <col min="10012" max="10012" width="5.3984375" customWidth="1"/>
    <col min="10013" max="10013" width="7.59765625" customWidth="1"/>
    <col min="10014" max="10014" width="5.3984375" bestFit="1" customWidth="1"/>
    <col min="10015" max="10015" width="7.59765625" customWidth="1"/>
    <col min="10016" max="10016" width="5.3984375" customWidth="1"/>
    <col min="10017" max="10017" width="7.59765625" customWidth="1"/>
    <col min="10018" max="10018" width="5.3984375" bestFit="1" customWidth="1"/>
    <col min="10019" max="10019" width="7.59765625" customWidth="1"/>
    <col min="10020" max="10020" width="5.3984375" customWidth="1"/>
    <col min="10021" max="10021" width="7.59765625" customWidth="1"/>
    <col min="10022" max="10022" width="5.3984375" bestFit="1" customWidth="1"/>
    <col min="10023" max="10023" width="7.59765625" customWidth="1"/>
    <col min="10024" max="10024" width="5.3984375" customWidth="1"/>
    <col min="10025" max="10025" width="7.59765625" customWidth="1"/>
    <col min="10026" max="10026" width="5.3984375" bestFit="1" customWidth="1"/>
    <col min="10027" max="10027" width="7.59765625" customWidth="1"/>
    <col min="10028" max="10028" width="5.3984375" customWidth="1"/>
    <col min="10029" max="10029" width="7.59765625" customWidth="1"/>
    <col min="10030" max="10030" width="5.3984375" bestFit="1" customWidth="1"/>
    <col min="10031" max="10031" width="7.59765625" customWidth="1"/>
    <col min="10032" max="10032" width="5.3984375" customWidth="1"/>
    <col min="10033" max="10033" width="7.59765625" customWidth="1"/>
    <col min="10034" max="10034" width="5.3984375" bestFit="1" customWidth="1"/>
    <col min="10035" max="10035" width="7.59765625" customWidth="1"/>
    <col min="10036" max="10036" width="5.3984375" customWidth="1"/>
    <col min="10037" max="10037" width="7.59765625" customWidth="1"/>
    <col min="10038" max="10038" width="5.3984375" bestFit="1" customWidth="1"/>
    <col min="10039" max="10039" width="7.59765625" customWidth="1"/>
    <col min="10040" max="10040" width="5.3984375" customWidth="1"/>
    <col min="10041" max="10041" width="7.59765625" customWidth="1"/>
    <col min="10042" max="10042" width="5.3984375" bestFit="1" customWidth="1"/>
    <col min="10043" max="10043" width="7.59765625" customWidth="1"/>
    <col min="10044" max="10044" width="5.3984375" customWidth="1"/>
    <col min="10045" max="10045" width="7.59765625" customWidth="1"/>
    <col min="10046" max="10046" width="5.3984375" bestFit="1" customWidth="1"/>
    <col min="10047" max="10047" width="7.59765625" customWidth="1"/>
    <col min="10048" max="10048" width="5.3984375" customWidth="1"/>
    <col min="10049" max="10049" width="7.59765625" customWidth="1"/>
    <col min="10050" max="10050" width="5.3984375" bestFit="1" customWidth="1"/>
    <col min="10051" max="10051" width="7.59765625" customWidth="1"/>
    <col min="10052" max="10052" width="5.3984375" customWidth="1"/>
    <col min="10053" max="10053" width="7.59765625" customWidth="1"/>
    <col min="10054" max="10054" width="5.3984375" bestFit="1" customWidth="1"/>
    <col min="10056" max="10057" width="5.3984375" bestFit="1" customWidth="1"/>
    <col min="10058" max="10058" width="2.09765625" bestFit="1" customWidth="1"/>
    <col min="10209" max="10209" width="4.3984375" customWidth="1"/>
    <col min="10210" max="10210" width="30.5" customWidth="1"/>
    <col min="10213" max="10213" width="10.69921875" customWidth="1"/>
    <col min="10214" max="10214" width="5.19921875" customWidth="1"/>
    <col min="10215" max="10215" width="7.59765625" customWidth="1"/>
    <col min="10216" max="10216" width="5.3984375" customWidth="1"/>
    <col min="10217" max="10217" width="7.59765625" customWidth="1"/>
    <col min="10218" max="10218" width="6" bestFit="1" customWidth="1"/>
    <col min="10219" max="10219" width="7.59765625" customWidth="1"/>
    <col min="10220" max="10220" width="5.3984375" customWidth="1"/>
    <col min="10221" max="10221" width="7.59765625" customWidth="1"/>
    <col min="10222" max="10222" width="5.3984375" bestFit="1" customWidth="1"/>
    <col min="10223" max="10223" width="7.59765625" customWidth="1"/>
    <col min="10224" max="10224" width="5.3984375" customWidth="1"/>
    <col min="10225" max="10225" width="7.59765625" customWidth="1"/>
    <col min="10226" max="10226" width="5.3984375" bestFit="1" customWidth="1"/>
    <col min="10227" max="10227" width="7.59765625" customWidth="1"/>
    <col min="10228" max="10228" width="5.3984375" customWidth="1"/>
    <col min="10229" max="10229" width="7.59765625" customWidth="1"/>
    <col min="10230" max="10230" width="5.3984375" bestFit="1" customWidth="1"/>
    <col min="10231" max="10231" width="7.59765625" customWidth="1"/>
    <col min="10232" max="10232" width="5.3984375" customWidth="1"/>
    <col min="10233" max="10233" width="7.59765625" customWidth="1"/>
    <col min="10234" max="10234" width="5.3984375" bestFit="1" customWidth="1"/>
    <col min="10235" max="10235" width="7.59765625" customWidth="1"/>
    <col min="10236" max="10236" width="5.3984375" customWidth="1"/>
    <col min="10237" max="10237" width="7.59765625" customWidth="1"/>
    <col min="10238" max="10238" width="5.3984375" bestFit="1" customWidth="1"/>
    <col min="10239" max="10239" width="7.59765625" customWidth="1"/>
    <col min="10240" max="10240" width="5.3984375" customWidth="1"/>
    <col min="10241" max="10241" width="7.59765625" customWidth="1"/>
    <col min="10242" max="10242" width="5.3984375" bestFit="1" customWidth="1"/>
    <col min="10243" max="10243" width="7.59765625" customWidth="1"/>
    <col min="10244" max="10244" width="5.3984375" customWidth="1"/>
    <col min="10245" max="10245" width="7.59765625" customWidth="1"/>
    <col min="10246" max="10246" width="5.3984375" bestFit="1" customWidth="1"/>
    <col min="10247" max="10247" width="7.59765625" customWidth="1"/>
    <col min="10248" max="10248" width="5.3984375" customWidth="1"/>
    <col min="10249" max="10249" width="7.59765625" customWidth="1"/>
    <col min="10250" max="10250" width="5.3984375" bestFit="1" customWidth="1"/>
    <col min="10251" max="10251" width="7.59765625" customWidth="1"/>
    <col min="10252" max="10252" width="5.3984375" customWidth="1"/>
    <col min="10253" max="10253" width="7.59765625" customWidth="1"/>
    <col min="10254" max="10254" width="5.3984375" bestFit="1" customWidth="1"/>
    <col min="10255" max="10255" width="7.59765625" customWidth="1"/>
    <col min="10256" max="10256" width="5.3984375" customWidth="1"/>
    <col min="10257" max="10257" width="7.59765625" customWidth="1"/>
    <col min="10258" max="10258" width="5.3984375" bestFit="1" customWidth="1"/>
    <col min="10259" max="10259" width="7.59765625" customWidth="1"/>
    <col min="10260" max="10260" width="5.3984375" customWidth="1"/>
    <col min="10261" max="10261" width="7.59765625" customWidth="1"/>
    <col min="10262" max="10262" width="5.3984375" bestFit="1" customWidth="1"/>
    <col min="10263" max="10263" width="7.59765625" customWidth="1"/>
    <col min="10264" max="10264" width="5.3984375" customWidth="1"/>
    <col min="10265" max="10265" width="7.59765625" customWidth="1"/>
    <col min="10266" max="10266" width="5.3984375" bestFit="1" customWidth="1"/>
    <col min="10267" max="10267" width="7.59765625" customWidth="1"/>
    <col min="10268" max="10268" width="5.3984375" customWidth="1"/>
    <col min="10269" max="10269" width="7.59765625" customWidth="1"/>
    <col min="10270" max="10270" width="5.3984375" bestFit="1" customWidth="1"/>
    <col min="10271" max="10271" width="7.59765625" customWidth="1"/>
    <col min="10272" max="10272" width="5.3984375" customWidth="1"/>
    <col min="10273" max="10273" width="7.59765625" customWidth="1"/>
    <col min="10274" max="10274" width="5.3984375" bestFit="1" customWidth="1"/>
    <col min="10275" max="10275" width="7.59765625" customWidth="1"/>
    <col min="10276" max="10276" width="5.3984375" customWidth="1"/>
    <col min="10277" max="10277" width="7.59765625" customWidth="1"/>
    <col min="10278" max="10278" width="5.3984375" bestFit="1" customWidth="1"/>
    <col min="10279" max="10279" width="7.59765625" customWidth="1"/>
    <col min="10280" max="10280" width="5.3984375" customWidth="1"/>
    <col min="10281" max="10281" width="7.59765625" customWidth="1"/>
    <col min="10282" max="10282" width="5.3984375" bestFit="1" customWidth="1"/>
    <col min="10283" max="10283" width="7.59765625" customWidth="1"/>
    <col min="10284" max="10284" width="5.3984375" customWidth="1"/>
    <col min="10285" max="10285" width="7.59765625" customWidth="1"/>
    <col min="10286" max="10286" width="5.3984375" bestFit="1" customWidth="1"/>
    <col min="10287" max="10287" width="7.59765625" customWidth="1"/>
    <col min="10288" max="10288" width="5.3984375" customWidth="1"/>
    <col min="10289" max="10289" width="7.59765625" customWidth="1"/>
    <col min="10290" max="10290" width="5.3984375" bestFit="1" customWidth="1"/>
    <col min="10291" max="10291" width="7.59765625" customWidth="1"/>
    <col min="10292" max="10292" width="5.3984375" customWidth="1"/>
    <col min="10293" max="10293" width="7.59765625" customWidth="1"/>
    <col min="10294" max="10294" width="5.3984375" bestFit="1" customWidth="1"/>
    <col min="10295" max="10295" width="7.59765625" customWidth="1"/>
    <col min="10296" max="10296" width="5.3984375" customWidth="1"/>
    <col min="10297" max="10297" width="7.59765625" customWidth="1"/>
    <col min="10298" max="10298" width="5.3984375" bestFit="1" customWidth="1"/>
    <col min="10299" max="10299" width="7.59765625" customWidth="1"/>
    <col min="10300" max="10300" width="5.3984375" customWidth="1"/>
    <col min="10301" max="10301" width="7.59765625" customWidth="1"/>
    <col min="10302" max="10302" width="5.3984375" bestFit="1" customWidth="1"/>
    <col min="10303" max="10303" width="7.59765625" customWidth="1"/>
    <col min="10304" max="10304" width="5.3984375" customWidth="1"/>
    <col min="10305" max="10305" width="7.59765625" customWidth="1"/>
    <col min="10306" max="10306" width="5.3984375" bestFit="1" customWidth="1"/>
    <col min="10307" max="10307" width="7.59765625" customWidth="1"/>
    <col min="10308" max="10308" width="5.3984375" customWidth="1"/>
    <col min="10309" max="10309" width="7.59765625" customWidth="1"/>
    <col min="10310" max="10310" width="5.3984375" bestFit="1" customWidth="1"/>
    <col min="10312" max="10313" width="5.3984375" bestFit="1" customWidth="1"/>
    <col min="10314" max="10314" width="2.09765625" bestFit="1" customWidth="1"/>
    <col min="10465" max="10465" width="4.3984375" customWidth="1"/>
    <col min="10466" max="10466" width="30.5" customWidth="1"/>
    <col min="10469" max="10469" width="10.69921875" customWidth="1"/>
    <col min="10470" max="10470" width="5.19921875" customWidth="1"/>
    <col min="10471" max="10471" width="7.59765625" customWidth="1"/>
    <col min="10472" max="10472" width="5.3984375" customWidth="1"/>
    <col min="10473" max="10473" width="7.59765625" customWidth="1"/>
    <col min="10474" max="10474" width="6" bestFit="1" customWidth="1"/>
    <col min="10475" max="10475" width="7.59765625" customWidth="1"/>
    <col min="10476" max="10476" width="5.3984375" customWidth="1"/>
    <col min="10477" max="10477" width="7.59765625" customWidth="1"/>
    <col min="10478" max="10478" width="5.3984375" bestFit="1" customWidth="1"/>
    <col min="10479" max="10479" width="7.59765625" customWidth="1"/>
    <col min="10480" max="10480" width="5.3984375" customWidth="1"/>
    <col min="10481" max="10481" width="7.59765625" customWidth="1"/>
    <col min="10482" max="10482" width="5.3984375" bestFit="1" customWidth="1"/>
    <col min="10483" max="10483" width="7.59765625" customWidth="1"/>
    <col min="10484" max="10484" width="5.3984375" customWidth="1"/>
    <col min="10485" max="10485" width="7.59765625" customWidth="1"/>
    <col min="10486" max="10486" width="5.3984375" bestFit="1" customWidth="1"/>
    <col min="10487" max="10487" width="7.59765625" customWidth="1"/>
    <col min="10488" max="10488" width="5.3984375" customWidth="1"/>
    <col min="10489" max="10489" width="7.59765625" customWidth="1"/>
    <col min="10490" max="10490" width="5.3984375" bestFit="1" customWidth="1"/>
    <col min="10491" max="10491" width="7.59765625" customWidth="1"/>
    <col min="10492" max="10492" width="5.3984375" customWidth="1"/>
    <col min="10493" max="10493" width="7.59765625" customWidth="1"/>
    <col min="10494" max="10494" width="5.3984375" bestFit="1" customWidth="1"/>
    <col min="10495" max="10495" width="7.59765625" customWidth="1"/>
    <col min="10496" max="10496" width="5.3984375" customWidth="1"/>
    <col min="10497" max="10497" width="7.59765625" customWidth="1"/>
    <col min="10498" max="10498" width="5.3984375" bestFit="1" customWidth="1"/>
    <col min="10499" max="10499" width="7.59765625" customWidth="1"/>
    <col min="10500" max="10500" width="5.3984375" customWidth="1"/>
    <col min="10501" max="10501" width="7.59765625" customWidth="1"/>
    <col min="10502" max="10502" width="5.3984375" bestFit="1" customWidth="1"/>
    <col min="10503" max="10503" width="7.59765625" customWidth="1"/>
    <col min="10504" max="10504" width="5.3984375" customWidth="1"/>
    <col min="10505" max="10505" width="7.59765625" customWidth="1"/>
    <col min="10506" max="10506" width="5.3984375" bestFit="1" customWidth="1"/>
    <col min="10507" max="10507" width="7.59765625" customWidth="1"/>
    <col min="10508" max="10508" width="5.3984375" customWidth="1"/>
    <col min="10509" max="10509" width="7.59765625" customWidth="1"/>
    <col min="10510" max="10510" width="5.3984375" bestFit="1" customWidth="1"/>
    <col min="10511" max="10511" width="7.59765625" customWidth="1"/>
    <col min="10512" max="10512" width="5.3984375" customWidth="1"/>
    <col min="10513" max="10513" width="7.59765625" customWidth="1"/>
    <col min="10514" max="10514" width="5.3984375" bestFit="1" customWidth="1"/>
    <col min="10515" max="10515" width="7.59765625" customWidth="1"/>
    <col min="10516" max="10516" width="5.3984375" customWidth="1"/>
    <col min="10517" max="10517" width="7.59765625" customWidth="1"/>
    <col min="10518" max="10518" width="5.3984375" bestFit="1" customWidth="1"/>
    <col min="10519" max="10519" width="7.59765625" customWidth="1"/>
    <col min="10520" max="10520" width="5.3984375" customWidth="1"/>
    <col min="10521" max="10521" width="7.59765625" customWidth="1"/>
    <col min="10522" max="10522" width="5.3984375" bestFit="1" customWidth="1"/>
    <col min="10523" max="10523" width="7.59765625" customWidth="1"/>
    <col min="10524" max="10524" width="5.3984375" customWidth="1"/>
    <col min="10525" max="10525" width="7.59765625" customWidth="1"/>
    <col min="10526" max="10526" width="5.3984375" bestFit="1" customWidth="1"/>
    <col min="10527" max="10527" width="7.59765625" customWidth="1"/>
    <col min="10528" max="10528" width="5.3984375" customWidth="1"/>
    <col min="10529" max="10529" width="7.59765625" customWidth="1"/>
    <col min="10530" max="10530" width="5.3984375" bestFit="1" customWidth="1"/>
    <col min="10531" max="10531" width="7.59765625" customWidth="1"/>
    <col min="10532" max="10532" width="5.3984375" customWidth="1"/>
    <col min="10533" max="10533" width="7.59765625" customWidth="1"/>
    <col min="10534" max="10534" width="5.3984375" bestFit="1" customWidth="1"/>
    <col min="10535" max="10535" width="7.59765625" customWidth="1"/>
    <col min="10536" max="10536" width="5.3984375" customWidth="1"/>
    <col min="10537" max="10537" width="7.59765625" customWidth="1"/>
    <col min="10538" max="10538" width="5.3984375" bestFit="1" customWidth="1"/>
    <col min="10539" max="10539" width="7.59765625" customWidth="1"/>
    <col min="10540" max="10540" width="5.3984375" customWidth="1"/>
    <col min="10541" max="10541" width="7.59765625" customWidth="1"/>
    <col min="10542" max="10542" width="5.3984375" bestFit="1" customWidth="1"/>
    <col min="10543" max="10543" width="7.59765625" customWidth="1"/>
    <col min="10544" max="10544" width="5.3984375" customWidth="1"/>
    <col min="10545" max="10545" width="7.59765625" customWidth="1"/>
    <col min="10546" max="10546" width="5.3984375" bestFit="1" customWidth="1"/>
    <col min="10547" max="10547" width="7.59765625" customWidth="1"/>
    <col min="10548" max="10548" width="5.3984375" customWidth="1"/>
    <col min="10549" max="10549" width="7.59765625" customWidth="1"/>
    <col min="10550" max="10550" width="5.3984375" bestFit="1" customWidth="1"/>
    <col min="10551" max="10551" width="7.59765625" customWidth="1"/>
    <col min="10552" max="10552" width="5.3984375" customWidth="1"/>
    <col min="10553" max="10553" width="7.59765625" customWidth="1"/>
    <col min="10554" max="10554" width="5.3984375" bestFit="1" customWidth="1"/>
    <col min="10555" max="10555" width="7.59765625" customWidth="1"/>
    <col min="10556" max="10556" width="5.3984375" customWidth="1"/>
    <col min="10557" max="10557" width="7.59765625" customWidth="1"/>
    <col min="10558" max="10558" width="5.3984375" bestFit="1" customWidth="1"/>
    <col min="10559" max="10559" width="7.59765625" customWidth="1"/>
    <col min="10560" max="10560" width="5.3984375" customWidth="1"/>
    <col min="10561" max="10561" width="7.59765625" customWidth="1"/>
    <col min="10562" max="10562" width="5.3984375" bestFit="1" customWidth="1"/>
    <col min="10563" max="10563" width="7.59765625" customWidth="1"/>
    <col min="10564" max="10564" width="5.3984375" customWidth="1"/>
    <col min="10565" max="10565" width="7.59765625" customWidth="1"/>
    <col min="10566" max="10566" width="5.3984375" bestFit="1" customWidth="1"/>
    <col min="10568" max="10569" width="5.3984375" bestFit="1" customWidth="1"/>
    <col min="10570" max="10570" width="2.09765625" bestFit="1" customWidth="1"/>
    <col min="10721" max="10721" width="4.3984375" customWidth="1"/>
    <col min="10722" max="10722" width="30.5" customWidth="1"/>
    <col min="10725" max="10725" width="10.69921875" customWidth="1"/>
    <col min="10726" max="10726" width="5.19921875" customWidth="1"/>
    <col min="10727" max="10727" width="7.59765625" customWidth="1"/>
    <col min="10728" max="10728" width="5.3984375" customWidth="1"/>
    <col min="10729" max="10729" width="7.59765625" customWidth="1"/>
    <col min="10730" max="10730" width="6" bestFit="1" customWidth="1"/>
    <col min="10731" max="10731" width="7.59765625" customWidth="1"/>
    <col min="10732" max="10732" width="5.3984375" customWidth="1"/>
    <col min="10733" max="10733" width="7.59765625" customWidth="1"/>
    <col min="10734" max="10734" width="5.3984375" bestFit="1" customWidth="1"/>
    <col min="10735" max="10735" width="7.59765625" customWidth="1"/>
    <col min="10736" max="10736" width="5.3984375" customWidth="1"/>
    <col min="10737" max="10737" width="7.59765625" customWidth="1"/>
    <col min="10738" max="10738" width="5.3984375" bestFit="1" customWidth="1"/>
    <col min="10739" max="10739" width="7.59765625" customWidth="1"/>
    <col min="10740" max="10740" width="5.3984375" customWidth="1"/>
    <col min="10741" max="10741" width="7.59765625" customWidth="1"/>
    <col min="10742" max="10742" width="5.3984375" bestFit="1" customWidth="1"/>
    <col min="10743" max="10743" width="7.59765625" customWidth="1"/>
    <col min="10744" max="10744" width="5.3984375" customWidth="1"/>
    <col min="10745" max="10745" width="7.59765625" customWidth="1"/>
    <col min="10746" max="10746" width="5.3984375" bestFit="1" customWidth="1"/>
    <col min="10747" max="10747" width="7.59765625" customWidth="1"/>
    <col min="10748" max="10748" width="5.3984375" customWidth="1"/>
    <col min="10749" max="10749" width="7.59765625" customWidth="1"/>
    <col min="10750" max="10750" width="5.3984375" bestFit="1" customWidth="1"/>
    <col min="10751" max="10751" width="7.59765625" customWidth="1"/>
    <col min="10752" max="10752" width="5.3984375" customWidth="1"/>
    <col min="10753" max="10753" width="7.59765625" customWidth="1"/>
    <col min="10754" max="10754" width="5.3984375" bestFit="1" customWidth="1"/>
    <col min="10755" max="10755" width="7.59765625" customWidth="1"/>
    <col min="10756" max="10756" width="5.3984375" customWidth="1"/>
    <col min="10757" max="10757" width="7.59765625" customWidth="1"/>
    <col min="10758" max="10758" width="5.3984375" bestFit="1" customWidth="1"/>
    <col min="10759" max="10759" width="7.59765625" customWidth="1"/>
    <col min="10760" max="10760" width="5.3984375" customWidth="1"/>
    <col min="10761" max="10761" width="7.59765625" customWidth="1"/>
    <col min="10762" max="10762" width="5.3984375" bestFit="1" customWidth="1"/>
    <col min="10763" max="10763" width="7.59765625" customWidth="1"/>
    <col min="10764" max="10764" width="5.3984375" customWidth="1"/>
    <col min="10765" max="10765" width="7.59765625" customWidth="1"/>
    <col min="10766" max="10766" width="5.3984375" bestFit="1" customWidth="1"/>
    <col min="10767" max="10767" width="7.59765625" customWidth="1"/>
    <col min="10768" max="10768" width="5.3984375" customWidth="1"/>
    <col min="10769" max="10769" width="7.59765625" customWidth="1"/>
    <col min="10770" max="10770" width="5.3984375" bestFit="1" customWidth="1"/>
    <col min="10771" max="10771" width="7.59765625" customWidth="1"/>
    <col min="10772" max="10772" width="5.3984375" customWidth="1"/>
    <col min="10773" max="10773" width="7.59765625" customWidth="1"/>
    <col min="10774" max="10774" width="5.3984375" bestFit="1" customWidth="1"/>
    <col min="10775" max="10775" width="7.59765625" customWidth="1"/>
    <col min="10776" max="10776" width="5.3984375" customWidth="1"/>
    <col min="10777" max="10777" width="7.59765625" customWidth="1"/>
    <col min="10778" max="10778" width="5.3984375" bestFit="1" customWidth="1"/>
    <col min="10779" max="10779" width="7.59765625" customWidth="1"/>
    <col min="10780" max="10780" width="5.3984375" customWidth="1"/>
    <col min="10781" max="10781" width="7.59765625" customWidth="1"/>
    <col min="10782" max="10782" width="5.3984375" bestFit="1" customWidth="1"/>
    <col min="10783" max="10783" width="7.59765625" customWidth="1"/>
    <col min="10784" max="10784" width="5.3984375" customWidth="1"/>
    <col min="10785" max="10785" width="7.59765625" customWidth="1"/>
    <col min="10786" max="10786" width="5.3984375" bestFit="1" customWidth="1"/>
    <col min="10787" max="10787" width="7.59765625" customWidth="1"/>
    <col min="10788" max="10788" width="5.3984375" customWidth="1"/>
    <col min="10789" max="10789" width="7.59765625" customWidth="1"/>
    <col min="10790" max="10790" width="5.3984375" bestFit="1" customWidth="1"/>
    <col min="10791" max="10791" width="7.59765625" customWidth="1"/>
    <col min="10792" max="10792" width="5.3984375" customWidth="1"/>
    <col min="10793" max="10793" width="7.59765625" customWidth="1"/>
    <col min="10794" max="10794" width="5.3984375" bestFit="1" customWidth="1"/>
    <col min="10795" max="10795" width="7.59765625" customWidth="1"/>
    <col min="10796" max="10796" width="5.3984375" customWidth="1"/>
    <col min="10797" max="10797" width="7.59765625" customWidth="1"/>
    <col min="10798" max="10798" width="5.3984375" bestFit="1" customWidth="1"/>
    <col min="10799" max="10799" width="7.59765625" customWidth="1"/>
    <col min="10800" max="10800" width="5.3984375" customWidth="1"/>
    <col min="10801" max="10801" width="7.59765625" customWidth="1"/>
    <col min="10802" max="10802" width="5.3984375" bestFit="1" customWidth="1"/>
    <col min="10803" max="10803" width="7.59765625" customWidth="1"/>
    <col min="10804" max="10804" width="5.3984375" customWidth="1"/>
    <col min="10805" max="10805" width="7.59765625" customWidth="1"/>
    <col min="10806" max="10806" width="5.3984375" bestFit="1" customWidth="1"/>
    <col min="10807" max="10807" width="7.59765625" customWidth="1"/>
    <col min="10808" max="10808" width="5.3984375" customWidth="1"/>
    <col min="10809" max="10809" width="7.59765625" customWidth="1"/>
    <col min="10810" max="10810" width="5.3984375" bestFit="1" customWidth="1"/>
    <col min="10811" max="10811" width="7.59765625" customWidth="1"/>
    <col min="10812" max="10812" width="5.3984375" customWidth="1"/>
    <col min="10813" max="10813" width="7.59765625" customWidth="1"/>
    <col min="10814" max="10814" width="5.3984375" bestFit="1" customWidth="1"/>
    <col min="10815" max="10815" width="7.59765625" customWidth="1"/>
    <col min="10816" max="10816" width="5.3984375" customWidth="1"/>
    <col min="10817" max="10817" width="7.59765625" customWidth="1"/>
    <col min="10818" max="10818" width="5.3984375" bestFit="1" customWidth="1"/>
    <col min="10819" max="10819" width="7.59765625" customWidth="1"/>
    <col min="10820" max="10820" width="5.3984375" customWidth="1"/>
    <col min="10821" max="10821" width="7.59765625" customWidth="1"/>
    <col min="10822" max="10822" width="5.3984375" bestFit="1" customWidth="1"/>
    <col min="10824" max="10825" width="5.3984375" bestFit="1" customWidth="1"/>
    <col min="10826" max="10826" width="2.09765625" bestFit="1" customWidth="1"/>
    <col min="10977" max="10977" width="4.3984375" customWidth="1"/>
    <col min="10978" max="10978" width="30.5" customWidth="1"/>
    <col min="10981" max="10981" width="10.69921875" customWidth="1"/>
    <col min="10982" max="10982" width="5.19921875" customWidth="1"/>
    <col min="10983" max="10983" width="7.59765625" customWidth="1"/>
    <col min="10984" max="10984" width="5.3984375" customWidth="1"/>
    <col min="10985" max="10985" width="7.59765625" customWidth="1"/>
    <col min="10986" max="10986" width="6" bestFit="1" customWidth="1"/>
    <col min="10987" max="10987" width="7.59765625" customWidth="1"/>
    <col min="10988" max="10988" width="5.3984375" customWidth="1"/>
    <col min="10989" max="10989" width="7.59765625" customWidth="1"/>
    <col min="10990" max="10990" width="5.3984375" bestFit="1" customWidth="1"/>
    <col min="10991" max="10991" width="7.59765625" customWidth="1"/>
    <col min="10992" max="10992" width="5.3984375" customWidth="1"/>
    <col min="10993" max="10993" width="7.59765625" customWidth="1"/>
    <col min="10994" max="10994" width="5.3984375" bestFit="1" customWidth="1"/>
    <col min="10995" max="10995" width="7.59765625" customWidth="1"/>
    <col min="10996" max="10996" width="5.3984375" customWidth="1"/>
    <col min="10997" max="10997" width="7.59765625" customWidth="1"/>
    <col min="10998" max="10998" width="5.3984375" bestFit="1" customWidth="1"/>
    <col min="10999" max="10999" width="7.59765625" customWidth="1"/>
    <col min="11000" max="11000" width="5.3984375" customWidth="1"/>
    <col min="11001" max="11001" width="7.59765625" customWidth="1"/>
    <col min="11002" max="11002" width="5.3984375" bestFit="1" customWidth="1"/>
    <col min="11003" max="11003" width="7.59765625" customWidth="1"/>
    <col min="11004" max="11004" width="5.3984375" customWidth="1"/>
    <col min="11005" max="11005" width="7.59765625" customWidth="1"/>
    <col min="11006" max="11006" width="5.3984375" bestFit="1" customWidth="1"/>
    <col min="11007" max="11007" width="7.59765625" customWidth="1"/>
    <col min="11008" max="11008" width="5.3984375" customWidth="1"/>
    <col min="11009" max="11009" width="7.59765625" customWidth="1"/>
    <col min="11010" max="11010" width="5.3984375" bestFit="1" customWidth="1"/>
    <col min="11011" max="11011" width="7.59765625" customWidth="1"/>
    <col min="11012" max="11012" width="5.3984375" customWidth="1"/>
    <col min="11013" max="11013" width="7.59765625" customWidth="1"/>
    <col min="11014" max="11014" width="5.3984375" bestFit="1" customWidth="1"/>
    <col min="11015" max="11015" width="7.59765625" customWidth="1"/>
    <col min="11016" max="11016" width="5.3984375" customWidth="1"/>
    <col min="11017" max="11017" width="7.59765625" customWidth="1"/>
    <col min="11018" max="11018" width="5.3984375" bestFit="1" customWidth="1"/>
    <col min="11019" max="11019" width="7.59765625" customWidth="1"/>
    <col min="11020" max="11020" width="5.3984375" customWidth="1"/>
    <col min="11021" max="11021" width="7.59765625" customWidth="1"/>
    <col min="11022" max="11022" width="5.3984375" bestFit="1" customWidth="1"/>
    <col min="11023" max="11023" width="7.59765625" customWidth="1"/>
    <col min="11024" max="11024" width="5.3984375" customWidth="1"/>
    <col min="11025" max="11025" width="7.59765625" customWidth="1"/>
    <col min="11026" max="11026" width="5.3984375" bestFit="1" customWidth="1"/>
    <col min="11027" max="11027" width="7.59765625" customWidth="1"/>
    <col min="11028" max="11028" width="5.3984375" customWidth="1"/>
    <col min="11029" max="11029" width="7.59765625" customWidth="1"/>
    <col min="11030" max="11030" width="5.3984375" bestFit="1" customWidth="1"/>
    <col min="11031" max="11031" width="7.59765625" customWidth="1"/>
    <col min="11032" max="11032" width="5.3984375" customWidth="1"/>
    <col min="11033" max="11033" width="7.59765625" customWidth="1"/>
    <col min="11034" max="11034" width="5.3984375" bestFit="1" customWidth="1"/>
    <col min="11035" max="11035" width="7.59765625" customWidth="1"/>
    <col min="11036" max="11036" width="5.3984375" customWidth="1"/>
    <col min="11037" max="11037" width="7.59765625" customWidth="1"/>
    <col min="11038" max="11038" width="5.3984375" bestFit="1" customWidth="1"/>
    <col min="11039" max="11039" width="7.59765625" customWidth="1"/>
    <col min="11040" max="11040" width="5.3984375" customWidth="1"/>
    <col min="11041" max="11041" width="7.59765625" customWidth="1"/>
    <col min="11042" max="11042" width="5.3984375" bestFit="1" customWidth="1"/>
    <col min="11043" max="11043" width="7.59765625" customWidth="1"/>
    <col min="11044" max="11044" width="5.3984375" customWidth="1"/>
    <col min="11045" max="11045" width="7.59765625" customWidth="1"/>
    <col min="11046" max="11046" width="5.3984375" bestFit="1" customWidth="1"/>
    <col min="11047" max="11047" width="7.59765625" customWidth="1"/>
    <col min="11048" max="11048" width="5.3984375" customWidth="1"/>
    <col min="11049" max="11049" width="7.59765625" customWidth="1"/>
    <col min="11050" max="11050" width="5.3984375" bestFit="1" customWidth="1"/>
    <col min="11051" max="11051" width="7.59765625" customWidth="1"/>
    <col min="11052" max="11052" width="5.3984375" customWidth="1"/>
    <col min="11053" max="11053" width="7.59765625" customWidth="1"/>
    <col min="11054" max="11054" width="5.3984375" bestFit="1" customWidth="1"/>
    <col min="11055" max="11055" width="7.59765625" customWidth="1"/>
    <col min="11056" max="11056" width="5.3984375" customWidth="1"/>
    <col min="11057" max="11057" width="7.59765625" customWidth="1"/>
    <col min="11058" max="11058" width="5.3984375" bestFit="1" customWidth="1"/>
    <col min="11059" max="11059" width="7.59765625" customWidth="1"/>
    <col min="11060" max="11060" width="5.3984375" customWidth="1"/>
    <col min="11061" max="11061" width="7.59765625" customWidth="1"/>
    <col min="11062" max="11062" width="5.3984375" bestFit="1" customWidth="1"/>
    <col min="11063" max="11063" width="7.59765625" customWidth="1"/>
    <col min="11064" max="11064" width="5.3984375" customWidth="1"/>
    <col min="11065" max="11065" width="7.59765625" customWidth="1"/>
    <col min="11066" max="11066" width="5.3984375" bestFit="1" customWidth="1"/>
    <col min="11067" max="11067" width="7.59765625" customWidth="1"/>
    <col min="11068" max="11068" width="5.3984375" customWidth="1"/>
    <col min="11069" max="11069" width="7.59765625" customWidth="1"/>
    <col min="11070" max="11070" width="5.3984375" bestFit="1" customWidth="1"/>
    <col min="11071" max="11071" width="7.59765625" customWidth="1"/>
    <col min="11072" max="11072" width="5.3984375" customWidth="1"/>
    <col min="11073" max="11073" width="7.59765625" customWidth="1"/>
    <col min="11074" max="11074" width="5.3984375" bestFit="1" customWidth="1"/>
    <col min="11075" max="11075" width="7.59765625" customWidth="1"/>
    <col min="11076" max="11076" width="5.3984375" customWidth="1"/>
    <col min="11077" max="11077" width="7.59765625" customWidth="1"/>
    <col min="11078" max="11078" width="5.3984375" bestFit="1" customWidth="1"/>
    <col min="11080" max="11081" width="5.3984375" bestFit="1" customWidth="1"/>
    <col min="11082" max="11082" width="2.09765625" bestFit="1" customWidth="1"/>
    <col min="11233" max="11233" width="4.3984375" customWidth="1"/>
    <col min="11234" max="11234" width="30.5" customWidth="1"/>
    <col min="11237" max="11237" width="10.69921875" customWidth="1"/>
    <col min="11238" max="11238" width="5.19921875" customWidth="1"/>
    <col min="11239" max="11239" width="7.59765625" customWidth="1"/>
    <col min="11240" max="11240" width="5.3984375" customWidth="1"/>
    <col min="11241" max="11241" width="7.59765625" customWidth="1"/>
    <col min="11242" max="11242" width="6" bestFit="1" customWidth="1"/>
    <col min="11243" max="11243" width="7.59765625" customWidth="1"/>
    <col min="11244" max="11244" width="5.3984375" customWidth="1"/>
    <col min="11245" max="11245" width="7.59765625" customWidth="1"/>
    <col min="11246" max="11246" width="5.3984375" bestFit="1" customWidth="1"/>
    <col min="11247" max="11247" width="7.59765625" customWidth="1"/>
    <col min="11248" max="11248" width="5.3984375" customWidth="1"/>
    <col min="11249" max="11249" width="7.59765625" customWidth="1"/>
    <col min="11250" max="11250" width="5.3984375" bestFit="1" customWidth="1"/>
    <col min="11251" max="11251" width="7.59765625" customWidth="1"/>
    <col min="11252" max="11252" width="5.3984375" customWidth="1"/>
    <col min="11253" max="11253" width="7.59765625" customWidth="1"/>
    <col min="11254" max="11254" width="5.3984375" bestFit="1" customWidth="1"/>
    <col min="11255" max="11255" width="7.59765625" customWidth="1"/>
    <col min="11256" max="11256" width="5.3984375" customWidth="1"/>
    <col min="11257" max="11257" width="7.59765625" customWidth="1"/>
    <col min="11258" max="11258" width="5.3984375" bestFit="1" customWidth="1"/>
    <col min="11259" max="11259" width="7.59765625" customWidth="1"/>
    <col min="11260" max="11260" width="5.3984375" customWidth="1"/>
    <col min="11261" max="11261" width="7.59765625" customWidth="1"/>
    <col min="11262" max="11262" width="5.3984375" bestFit="1" customWidth="1"/>
    <col min="11263" max="11263" width="7.59765625" customWidth="1"/>
    <col min="11264" max="11264" width="5.3984375" customWidth="1"/>
    <col min="11265" max="11265" width="7.59765625" customWidth="1"/>
    <col min="11266" max="11266" width="5.3984375" bestFit="1" customWidth="1"/>
    <col min="11267" max="11267" width="7.59765625" customWidth="1"/>
    <col min="11268" max="11268" width="5.3984375" customWidth="1"/>
    <col min="11269" max="11269" width="7.59765625" customWidth="1"/>
    <col min="11270" max="11270" width="5.3984375" bestFit="1" customWidth="1"/>
    <col min="11271" max="11271" width="7.59765625" customWidth="1"/>
    <col min="11272" max="11272" width="5.3984375" customWidth="1"/>
    <col min="11273" max="11273" width="7.59765625" customWidth="1"/>
    <col min="11274" max="11274" width="5.3984375" bestFit="1" customWidth="1"/>
    <col min="11275" max="11275" width="7.59765625" customWidth="1"/>
    <col min="11276" max="11276" width="5.3984375" customWidth="1"/>
    <col min="11277" max="11277" width="7.59765625" customWidth="1"/>
    <col min="11278" max="11278" width="5.3984375" bestFit="1" customWidth="1"/>
    <col min="11279" max="11279" width="7.59765625" customWidth="1"/>
    <col min="11280" max="11280" width="5.3984375" customWidth="1"/>
    <col min="11281" max="11281" width="7.59765625" customWidth="1"/>
    <col min="11282" max="11282" width="5.3984375" bestFit="1" customWidth="1"/>
    <col min="11283" max="11283" width="7.59765625" customWidth="1"/>
    <col min="11284" max="11284" width="5.3984375" customWidth="1"/>
    <col min="11285" max="11285" width="7.59765625" customWidth="1"/>
    <col min="11286" max="11286" width="5.3984375" bestFit="1" customWidth="1"/>
    <col min="11287" max="11287" width="7.59765625" customWidth="1"/>
    <col min="11288" max="11288" width="5.3984375" customWidth="1"/>
    <col min="11289" max="11289" width="7.59765625" customWidth="1"/>
    <col min="11290" max="11290" width="5.3984375" bestFit="1" customWidth="1"/>
    <col min="11291" max="11291" width="7.59765625" customWidth="1"/>
    <col min="11292" max="11292" width="5.3984375" customWidth="1"/>
    <col min="11293" max="11293" width="7.59765625" customWidth="1"/>
    <col min="11294" max="11294" width="5.3984375" bestFit="1" customWidth="1"/>
    <col min="11295" max="11295" width="7.59765625" customWidth="1"/>
    <col min="11296" max="11296" width="5.3984375" customWidth="1"/>
    <col min="11297" max="11297" width="7.59765625" customWidth="1"/>
    <col min="11298" max="11298" width="5.3984375" bestFit="1" customWidth="1"/>
    <col min="11299" max="11299" width="7.59765625" customWidth="1"/>
    <col min="11300" max="11300" width="5.3984375" customWidth="1"/>
    <col min="11301" max="11301" width="7.59765625" customWidth="1"/>
    <col min="11302" max="11302" width="5.3984375" bestFit="1" customWidth="1"/>
    <col min="11303" max="11303" width="7.59765625" customWidth="1"/>
    <col min="11304" max="11304" width="5.3984375" customWidth="1"/>
    <col min="11305" max="11305" width="7.59765625" customWidth="1"/>
    <col min="11306" max="11306" width="5.3984375" bestFit="1" customWidth="1"/>
    <col min="11307" max="11307" width="7.59765625" customWidth="1"/>
    <col min="11308" max="11308" width="5.3984375" customWidth="1"/>
    <col min="11309" max="11309" width="7.59765625" customWidth="1"/>
    <col min="11310" max="11310" width="5.3984375" bestFit="1" customWidth="1"/>
    <col min="11311" max="11311" width="7.59765625" customWidth="1"/>
    <col min="11312" max="11312" width="5.3984375" customWidth="1"/>
    <col min="11313" max="11313" width="7.59765625" customWidth="1"/>
    <col min="11314" max="11314" width="5.3984375" bestFit="1" customWidth="1"/>
    <col min="11315" max="11315" width="7.59765625" customWidth="1"/>
    <col min="11316" max="11316" width="5.3984375" customWidth="1"/>
    <col min="11317" max="11317" width="7.59765625" customWidth="1"/>
    <col min="11318" max="11318" width="5.3984375" bestFit="1" customWidth="1"/>
    <col min="11319" max="11319" width="7.59765625" customWidth="1"/>
    <col min="11320" max="11320" width="5.3984375" customWidth="1"/>
    <col min="11321" max="11321" width="7.59765625" customWidth="1"/>
    <col min="11322" max="11322" width="5.3984375" bestFit="1" customWidth="1"/>
    <col min="11323" max="11323" width="7.59765625" customWidth="1"/>
    <col min="11324" max="11324" width="5.3984375" customWidth="1"/>
    <col min="11325" max="11325" width="7.59765625" customWidth="1"/>
    <col min="11326" max="11326" width="5.3984375" bestFit="1" customWidth="1"/>
    <col min="11327" max="11327" width="7.59765625" customWidth="1"/>
    <col min="11328" max="11328" width="5.3984375" customWidth="1"/>
    <col min="11329" max="11329" width="7.59765625" customWidth="1"/>
    <col min="11330" max="11330" width="5.3984375" bestFit="1" customWidth="1"/>
    <col min="11331" max="11331" width="7.59765625" customWidth="1"/>
    <col min="11332" max="11332" width="5.3984375" customWidth="1"/>
    <col min="11333" max="11333" width="7.59765625" customWidth="1"/>
    <col min="11334" max="11334" width="5.3984375" bestFit="1" customWidth="1"/>
    <col min="11336" max="11337" width="5.3984375" bestFit="1" customWidth="1"/>
    <col min="11338" max="11338" width="2.09765625" bestFit="1" customWidth="1"/>
    <col min="11489" max="11489" width="4.3984375" customWidth="1"/>
    <col min="11490" max="11490" width="30.5" customWidth="1"/>
    <col min="11493" max="11493" width="10.69921875" customWidth="1"/>
    <col min="11494" max="11494" width="5.19921875" customWidth="1"/>
    <col min="11495" max="11495" width="7.59765625" customWidth="1"/>
    <col min="11496" max="11496" width="5.3984375" customWidth="1"/>
    <col min="11497" max="11497" width="7.59765625" customWidth="1"/>
    <col min="11498" max="11498" width="6" bestFit="1" customWidth="1"/>
    <col min="11499" max="11499" width="7.59765625" customWidth="1"/>
    <col min="11500" max="11500" width="5.3984375" customWidth="1"/>
    <col min="11501" max="11501" width="7.59765625" customWidth="1"/>
    <col min="11502" max="11502" width="5.3984375" bestFit="1" customWidth="1"/>
    <col min="11503" max="11503" width="7.59765625" customWidth="1"/>
    <col min="11504" max="11504" width="5.3984375" customWidth="1"/>
    <col min="11505" max="11505" width="7.59765625" customWidth="1"/>
    <col min="11506" max="11506" width="5.3984375" bestFit="1" customWidth="1"/>
    <col min="11507" max="11507" width="7.59765625" customWidth="1"/>
    <col min="11508" max="11508" width="5.3984375" customWidth="1"/>
    <col min="11509" max="11509" width="7.59765625" customWidth="1"/>
    <col min="11510" max="11510" width="5.3984375" bestFit="1" customWidth="1"/>
    <col min="11511" max="11511" width="7.59765625" customWidth="1"/>
    <col min="11512" max="11512" width="5.3984375" customWidth="1"/>
    <col min="11513" max="11513" width="7.59765625" customWidth="1"/>
    <col min="11514" max="11514" width="5.3984375" bestFit="1" customWidth="1"/>
    <col min="11515" max="11515" width="7.59765625" customWidth="1"/>
    <col min="11516" max="11516" width="5.3984375" customWidth="1"/>
    <col min="11517" max="11517" width="7.59765625" customWidth="1"/>
    <col min="11518" max="11518" width="5.3984375" bestFit="1" customWidth="1"/>
    <col min="11519" max="11519" width="7.59765625" customWidth="1"/>
    <col min="11520" max="11520" width="5.3984375" customWidth="1"/>
    <col min="11521" max="11521" width="7.59765625" customWidth="1"/>
    <col min="11522" max="11522" width="5.3984375" bestFit="1" customWidth="1"/>
    <col min="11523" max="11523" width="7.59765625" customWidth="1"/>
    <col min="11524" max="11524" width="5.3984375" customWidth="1"/>
    <col min="11525" max="11525" width="7.59765625" customWidth="1"/>
    <col min="11526" max="11526" width="5.3984375" bestFit="1" customWidth="1"/>
    <col min="11527" max="11527" width="7.59765625" customWidth="1"/>
    <col min="11528" max="11528" width="5.3984375" customWidth="1"/>
    <col min="11529" max="11529" width="7.59765625" customWidth="1"/>
    <col min="11530" max="11530" width="5.3984375" bestFit="1" customWidth="1"/>
    <col min="11531" max="11531" width="7.59765625" customWidth="1"/>
    <col min="11532" max="11532" width="5.3984375" customWidth="1"/>
    <col min="11533" max="11533" width="7.59765625" customWidth="1"/>
    <col min="11534" max="11534" width="5.3984375" bestFit="1" customWidth="1"/>
    <col min="11535" max="11535" width="7.59765625" customWidth="1"/>
    <col min="11536" max="11536" width="5.3984375" customWidth="1"/>
    <col min="11537" max="11537" width="7.59765625" customWidth="1"/>
    <col min="11538" max="11538" width="5.3984375" bestFit="1" customWidth="1"/>
    <col min="11539" max="11539" width="7.59765625" customWidth="1"/>
    <col min="11540" max="11540" width="5.3984375" customWidth="1"/>
    <col min="11541" max="11541" width="7.59765625" customWidth="1"/>
    <col min="11542" max="11542" width="5.3984375" bestFit="1" customWidth="1"/>
    <col min="11543" max="11543" width="7.59765625" customWidth="1"/>
    <col min="11544" max="11544" width="5.3984375" customWidth="1"/>
    <col min="11545" max="11545" width="7.59765625" customWidth="1"/>
    <col min="11546" max="11546" width="5.3984375" bestFit="1" customWidth="1"/>
    <col min="11547" max="11547" width="7.59765625" customWidth="1"/>
    <col min="11548" max="11548" width="5.3984375" customWidth="1"/>
    <col min="11549" max="11549" width="7.59765625" customWidth="1"/>
    <col min="11550" max="11550" width="5.3984375" bestFit="1" customWidth="1"/>
    <col min="11551" max="11551" width="7.59765625" customWidth="1"/>
    <col min="11552" max="11552" width="5.3984375" customWidth="1"/>
    <col min="11553" max="11553" width="7.59765625" customWidth="1"/>
    <col min="11554" max="11554" width="5.3984375" bestFit="1" customWidth="1"/>
    <col min="11555" max="11555" width="7.59765625" customWidth="1"/>
    <col min="11556" max="11556" width="5.3984375" customWidth="1"/>
    <col min="11557" max="11557" width="7.59765625" customWidth="1"/>
    <col min="11558" max="11558" width="5.3984375" bestFit="1" customWidth="1"/>
    <col min="11559" max="11559" width="7.59765625" customWidth="1"/>
    <col min="11560" max="11560" width="5.3984375" customWidth="1"/>
    <col min="11561" max="11561" width="7.59765625" customWidth="1"/>
    <col min="11562" max="11562" width="5.3984375" bestFit="1" customWidth="1"/>
    <col min="11563" max="11563" width="7.59765625" customWidth="1"/>
    <col min="11564" max="11564" width="5.3984375" customWidth="1"/>
    <col min="11565" max="11565" width="7.59765625" customWidth="1"/>
    <col min="11566" max="11566" width="5.3984375" bestFit="1" customWidth="1"/>
    <col min="11567" max="11567" width="7.59765625" customWidth="1"/>
    <col min="11568" max="11568" width="5.3984375" customWidth="1"/>
    <col min="11569" max="11569" width="7.59765625" customWidth="1"/>
    <col min="11570" max="11570" width="5.3984375" bestFit="1" customWidth="1"/>
    <col min="11571" max="11571" width="7.59765625" customWidth="1"/>
    <col min="11572" max="11572" width="5.3984375" customWidth="1"/>
    <col min="11573" max="11573" width="7.59765625" customWidth="1"/>
    <col min="11574" max="11574" width="5.3984375" bestFit="1" customWidth="1"/>
    <col min="11575" max="11575" width="7.59765625" customWidth="1"/>
    <col min="11576" max="11576" width="5.3984375" customWidth="1"/>
    <col min="11577" max="11577" width="7.59765625" customWidth="1"/>
    <col min="11578" max="11578" width="5.3984375" bestFit="1" customWidth="1"/>
    <col min="11579" max="11579" width="7.59765625" customWidth="1"/>
    <col min="11580" max="11580" width="5.3984375" customWidth="1"/>
    <col min="11581" max="11581" width="7.59765625" customWidth="1"/>
    <col min="11582" max="11582" width="5.3984375" bestFit="1" customWidth="1"/>
    <col min="11583" max="11583" width="7.59765625" customWidth="1"/>
    <col min="11584" max="11584" width="5.3984375" customWidth="1"/>
    <col min="11585" max="11585" width="7.59765625" customWidth="1"/>
    <col min="11586" max="11586" width="5.3984375" bestFit="1" customWidth="1"/>
    <col min="11587" max="11587" width="7.59765625" customWidth="1"/>
    <col min="11588" max="11588" width="5.3984375" customWidth="1"/>
    <col min="11589" max="11589" width="7.59765625" customWidth="1"/>
    <col min="11590" max="11590" width="5.3984375" bestFit="1" customWidth="1"/>
    <col min="11592" max="11593" width="5.3984375" bestFit="1" customWidth="1"/>
    <col min="11594" max="11594" width="2.09765625" bestFit="1" customWidth="1"/>
    <col min="11745" max="11745" width="4.3984375" customWidth="1"/>
    <col min="11746" max="11746" width="30.5" customWidth="1"/>
    <col min="11749" max="11749" width="10.69921875" customWidth="1"/>
    <col min="11750" max="11750" width="5.19921875" customWidth="1"/>
    <col min="11751" max="11751" width="7.59765625" customWidth="1"/>
    <col min="11752" max="11752" width="5.3984375" customWidth="1"/>
    <col min="11753" max="11753" width="7.59765625" customWidth="1"/>
    <col min="11754" max="11754" width="6" bestFit="1" customWidth="1"/>
    <col min="11755" max="11755" width="7.59765625" customWidth="1"/>
    <col min="11756" max="11756" width="5.3984375" customWidth="1"/>
    <col min="11757" max="11757" width="7.59765625" customWidth="1"/>
    <col min="11758" max="11758" width="5.3984375" bestFit="1" customWidth="1"/>
    <col min="11759" max="11759" width="7.59765625" customWidth="1"/>
    <col min="11760" max="11760" width="5.3984375" customWidth="1"/>
    <col min="11761" max="11761" width="7.59765625" customWidth="1"/>
    <col min="11762" max="11762" width="5.3984375" bestFit="1" customWidth="1"/>
    <col min="11763" max="11763" width="7.59765625" customWidth="1"/>
    <col min="11764" max="11764" width="5.3984375" customWidth="1"/>
    <col min="11765" max="11765" width="7.59765625" customWidth="1"/>
    <col min="11766" max="11766" width="5.3984375" bestFit="1" customWidth="1"/>
    <col min="11767" max="11767" width="7.59765625" customWidth="1"/>
    <col min="11768" max="11768" width="5.3984375" customWidth="1"/>
    <col min="11769" max="11769" width="7.59765625" customWidth="1"/>
    <col min="11770" max="11770" width="5.3984375" bestFit="1" customWidth="1"/>
    <col min="11771" max="11771" width="7.59765625" customWidth="1"/>
    <col min="11772" max="11772" width="5.3984375" customWidth="1"/>
    <col min="11773" max="11773" width="7.59765625" customWidth="1"/>
    <col min="11774" max="11774" width="5.3984375" bestFit="1" customWidth="1"/>
    <col min="11775" max="11775" width="7.59765625" customWidth="1"/>
    <col min="11776" max="11776" width="5.3984375" customWidth="1"/>
    <col min="11777" max="11777" width="7.59765625" customWidth="1"/>
    <col min="11778" max="11778" width="5.3984375" bestFit="1" customWidth="1"/>
    <col min="11779" max="11779" width="7.59765625" customWidth="1"/>
    <col min="11780" max="11780" width="5.3984375" customWidth="1"/>
    <col min="11781" max="11781" width="7.59765625" customWidth="1"/>
    <col min="11782" max="11782" width="5.3984375" bestFit="1" customWidth="1"/>
    <col min="11783" max="11783" width="7.59765625" customWidth="1"/>
    <col min="11784" max="11784" width="5.3984375" customWidth="1"/>
    <col min="11785" max="11785" width="7.59765625" customWidth="1"/>
    <col min="11786" max="11786" width="5.3984375" bestFit="1" customWidth="1"/>
    <col min="11787" max="11787" width="7.59765625" customWidth="1"/>
    <col min="11788" max="11788" width="5.3984375" customWidth="1"/>
    <col min="11789" max="11789" width="7.59765625" customWidth="1"/>
    <col min="11790" max="11790" width="5.3984375" bestFit="1" customWidth="1"/>
    <col min="11791" max="11791" width="7.59765625" customWidth="1"/>
    <col min="11792" max="11792" width="5.3984375" customWidth="1"/>
    <col min="11793" max="11793" width="7.59765625" customWidth="1"/>
    <col min="11794" max="11794" width="5.3984375" bestFit="1" customWidth="1"/>
    <col min="11795" max="11795" width="7.59765625" customWidth="1"/>
    <col min="11796" max="11796" width="5.3984375" customWidth="1"/>
    <col min="11797" max="11797" width="7.59765625" customWidth="1"/>
    <col min="11798" max="11798" width="5.3984375" bestFit="1" customWidth="1"/>
    <col min="11799" max="11799" width="7.59765625" customWidth="1"/>
    <col min="11800" max="11800" width="5.3984375" customWidth="1"/>
    <col min="11801" max="11801" width="7.59765625" customWidth="1"/>
    <col min="11802" max="11802" width="5.3984375" bestFit="1" customWidth="1"/>
    <col min="11803" max="11803" width="7.59765625" customWidth="1"/>
    <col min="11804" max="11804" width="5.3984375" customWidth="1"/>
    <col min="11805" max="11805" width="7.59765625" customWidth="1"/>
    <col min="11806" max="11806" width="5.3984375" bestFit="1" customWidth="1"/>
    <col min="11807" max="11807" width="7.59765625" customWidth="1"/>
    <col min="11808" max="11808" width="5.3984375" customWidth="1"/>
    <col min="11809" max="11809" width="7.59765625" customWidth="1"/>
    <col min="11810" max="11810" width="5.3984375" bestFit="1" customWidth="1"/>
    <col min="11811" max="11811" width="7.59765625" customWidth="1"/>
    <col min="11812" max="11812" width="5.3984375" customWidth="1"/>
    <col min="11813" max="11813" width="7.59765625" customWidth="1"/>
    <col min="11814" max="11814" width="5.3984375" bestFit="1" customWidth="1"/>
    <col min="11815" max="11815" width="7.59765625" customWidth="1"/>
    <col min="11816" max="11816" width="5.3984375" customWidth="1"/>
    <col min="11817" max="11817" width="7.59765625" customWidth="1"/>
    <col min="11818" max="11818" width="5.3984375" bestFit="1" customWidth="1"/>
    <col min="11819" max="11819" width="7.59765625" customWidth="1"/>
    <col min="11820" max="11820" width="5.3984375" customWidth="1"/>
    <col min="11821" max="11821" width="7.59765625" customWidth="1"/>
    <col min="11822" max="11822" width="5.3984375" bestFit="1" customWidth="1"/>
    <col min="11823" max="11823" width="7.59765625" customWidth="1"/>
    <col min="11824" max="11824" width="5.3984375" customWidth="1"/>
    <col min="11825" max="11825" width="7.59765625" customWidth="1"/>
    <col min="11826" max="11826" width="5.3984375" bestFit="1" customWidth="1"/>
    <col min="11827" max="11827" width="7.59765625" customWidth="1"/>
    <col min="11828" max="11828" width="5.3984375" customWidth="1"/>
    <col min="11829" max="11829" width="7.59765625" customWidth="1"/>
    <col min="11830" max="11830" width="5.3984375" bestFit="1" customWidth="1"/>
    <col min="11831" max="11831" width="7.59765625" customWidth="1"/>
    <col min="11832" max="11832" width="5.3984375" customWidth="1"/>
    <col min="11833" max="11833" width="7.59765625" customWidth="1"/>
    <col min="11834" max="11834" width="5.3984375" bestFit="1" customWidth="1"/>
    <col min="11835" max="11835" width="7.59765625" customWidth="1"/>
    <col min="11836" max="11836" width="5.3984375" customWidth="1"/>
    <col min="11837" max="11837" width="7.59765625" customWidth="1"/>
    <col min="11838" max="11838" width="5.3984375" bestFit="1" customWidth="1"/>
    <col min="11839" max="11839" width="7.59765625" customWidth="1"/>
    <col min="11840" max="11840" width="5.3984375" customWidth="1"/>
    <col min="11841" max="11841" width="7.59765625" customWidth="1"/>
    <col min="11842" max="11842" width="5.3984375" bestFit="1" customWidth="1"/>
    <col min="11843" max="11843" width="7.59765625" customWidth="1"/>
    <col min="11844" max="11844" width="5.3984375" customWidth="1"/>
    <col min="11845" max="11845" width="7.59765625" customWidth="1"/>
    <col min="11846" max="11846" width="5.3984375" bestFit="1" customWidth="1"/>
    <col min="11848" max="11849" width="5.3984375" bestFit="1" customWidth="1"/>
    <col min="11850" max="11850" width="2.09765625" bestFit="1" customWidth="1"/>
    <col min="12001" max="12001" width="4.3984375" customWidth="1"/>
    <col min="12002" max="12002" width="30.5" customWidth="1"/>
    <col min="12005" max="12005" width="10.69921875" customWidth="1"/>
    <col min="12006" max="12006" width="5.19921875" customWidth="1"/>
    <col min="12007" max="12007" width="7.59765625" customWidth="1"/>
    <col min="12008" max="12008" width="5.3984375" customWidth="1"/>
    <col min="12009" max="12009" width="7.59765625" customWidth="1"/>
    <col min="12010" max="12010" width="6" bestFit="1" customWidth="1"/>
    <col min="12011" max="12011" width="7.59765625" customWidth="1"/>
    <col min="12012" max="12012" width="5.3984375" customWidth="1"/>
    <col min="12013" max="12013" width="7.59765625" customWidth="1"/>
    <col min="12014" max="12014" width="5.3984375" bestFit="1" customWidth="1"/>
    <col min="12015" max="12015" width="7.59765625" customWidth="1"/>
    <col min="12016" max="12016" width="5.3984375" customWidth="1"/>
    <col min="12017" max="12017" width="7.59765625" customWidth="1"/>
    <col min="12018" max="12018" width="5.3984375" bestFit="1" customWidth="1"/>
    <col min="12019" max="12019" width="7.59765625" customWidth="1"/>
    <col min="12020" max="12020" width="5.3984375" customWidth="1"/>
    <col min="12021" max="12021" width="7.59765625" customWidth="1"/>
    <col min="12022" max="12022" width="5.3984375" bestFit="1" customWidth="1"/>
    <col min="12023" max="12023" width="7.59765625" customWidth="1"/>
    <col min="12024" max="12024" width="5.3984375" customWidth="1"/>
    <col min="12025" max="12025" width="7.59765625" customWidth="1"/>
    <col min="12026" max="12026" width="5.3984375" bestFit="1" customWidth="1"/>
    <col min="12027" max="12027" width="7.59765625" customWidth="1"/>
    <col min="12028" max="12028" width="5.3984375" customWidth="1"/>
    <col min="12029" max="12029" width="7.59765625" customWidth="1"/>
    <col min="12030" max="12030" width="5.3984375" bestFit="1" customWidth="1"/>
    <col min="12031" max="12031" width="7.59765625" customWidth="1"/>
    <col min="12032" max="12032" width="5.3984375" customWidth="1"/>
    <col min="12033" max="12033" width="7.59765625" customWidth="1"/>
    <col min="12034" max="12034" width="5.3984375" bestFit="1" customWidth="1"/>
    <col min="12035" max="12035" width="7.59765625" customWidth="1"/>
    <col min="12036" max="12036" width="5.3984375" customWidth="1"/>
    <col min="12037" max="12037" width="7.59765625" customWidth="1"/>
    <col min="12038" max="12038" width="5.3984375" bestFit="1" customWidth="1"/>
    <col min="12039" max="12039" width="7.59765625" customWidth="1"/>
    <col min="12040" max="12040" width="5.3984375" customWidth="1"/>
    <col min="12041" max="12041" width="7.59765625" customWidth="1"/>
    <col min="12042" max="12042" width="5.3984375" bestFit="1" customWidth="1"/>
    <col min="12043" max="12043" width="7.59765625" customWidth="1"/>
    <col min="12044" max="12044" width="5.3984375" customWidth="1"/>
    <col min="12045" max="12045" width="7.59765625" customWidth="1"/>
    <col min="12046" max="12046" width="5.3984375" bestFit="1" customWidth="1"/>
    <col min="12047" max="12047" width="7.59765625" customWidth="1"/>
    <col min="12048" max="12048" width="5.3984375" customWidth="1"/>
    <col min="12049" max="12049" width="7.59765625" customWidth="1"/>
    <col min="12050" max="12050" width="5.3984375" bestFit="1" customWidth="1"/>
    <col min="12051" max="12051" width="7.59765625" customWidth="1"/>
    <col min="12052" max="12052" width="5.3984375" customWidth="1"/>
    <col min="12053" max="12053" width="7.59765625" customWidth="1"/>
    <col min="12054" max="12054" width="5.3984375" bestFit="1" customWidth="1"/>
    <col min="12055" max="12055" width="7.59765625" customWidth="1"/>
    <col min="12056" max="12056" width="5.3984375" customWidth="1"/>
    <col min="12057" max="12057" width="7.59765625" customWidth="1"/>
    <col min="12058" max="12058" width="5.3984375" bestFit="1" customWidth="1"/>
    <col min="12059" max="12059" width="7.59765625" customWidth="1"/>
    <col min="12060" max="12060" width="5.3984375" customWidth="1"/>
    <col min="12061" max="12061" width="7.59765625" customWidth="1"/>
    <col min="12062" max="12062" width="5.3984375" bestFit="1" customWidth="1"/>
    <col min="12063" max="12063" width="7.59765625" customWidth="1"/>
    <col min="12064" max="12064" width="5.3984375" customWidth="1"/>
    <col min="12065" max="12065" width="7.59765625" customWidth="1"/>
    <col min="12066" max="12066" width="5.3984375" bestFit="1" customWidth="1"/>
    <col min="12067" max="12067" width="7.59765625" customWidth="1"/>
    <col min="12068" max="12068" width="5.3984375" customWidth="1"/>
    <col min="12069" max="12069" width="7.59765625" customWidth="1"/>
    <col min="12070" max="12070" width="5.3984375" bestFit="1" customWidth="1"/>
    <col min="12071" max="12071" width="7.59765625" customWidth="1"/>
    <col min="12072" max="12072" width="5.3984375" customWidth="1"/>
    <col min="12073" max="12073" width="7.59765625" customWidth="1"/>
    <col min="12074" max="12074" width="5.3984375" bestFit="1" customWidth="1"/>
    <col min="12075" max="12075" width="7.59765625" customWidth="1"/>
    <col min="12076" max="12076" width="5.3984375" customWidth="1"/>
    <col min="12077" max="12077" width="7.59765625" customWidth="1"/>
    <col min="12078" max="12078" width="5.3984375" bestFit="1" customWidth="1"/>
    <col min="12079" max="12079" width="7.59765625" customWidth="1"/>
    <col min="12080" max="12080" width="5.3984375" customWidth="1"/>
    <col min="12081" max="12081" width="7.59765625" customWidth="1"/>
    <col min="12082" max="12082" width="5.3984375" bestFit="1" customWidth="1"/>
    <col min="12083" max="12083" width="7.59765625" customWidth="1"/>
    <col min="12084" max="12084" width="5.3984375" customWidth="1"/>
    <col min="12085" max="12085" width="7.59765625" customWidth="1"/>
    <col min="12086" max="12086" width="5.3984375" bestFit="1" customWidth="1"/>
    <col min="12087" max="12087" width="7.59765625" customWidth="1"/>
    <col min="12088" max="12088" width="5.3984375" customWidth="1"/>
    <col min="12089" max="12089" width="7.59765625" customWidth="1"/>
    <col min="12090" max="12090" width="5.3984375" bestFit="1" customWidth="1"/>
    <col min="12091" max="12091" width="7.59765625" customWidth="1"/>
    <col min="12092" max="12092" width="5.3984375" customWidth="1"/>
    <col min="12093" max="12093" width="7.59765625" customWidth="1"/>
    <col min="12094" max="12094" width="5.3984375" bestFit="1" customWidth="1"/>
    <col min="12095" max="12095" width="7.59765625" customWidth="1"/>
    <col min="12096" max="12096" width="5.3984375" customWidth="1"/>
    <col min="12097" max="12097" width="7.59765625" customWidth="1"/>
    <col min="12098" max="12098" width="5.3984375" bestFit="1" customWidth="1"/>
    <col min="12099" max="12099" width="7.59765625" customWidth="1"/>
    <col min="12100" max="12100" width="5.3984375" customWidth="1"/>
    <col min="12101" max="12101" width="7.59765625" customWidth="1"/>
    <col min="12102" max="12102" width="5.3984375" bestFit="1" customWidth="1"/>
    <col min="12104" max="12105" width="5.3984375" bestFit="1" customWidth="1"/>
    <col min="12106" max="12106" width="2.09765625" bestFit="1" customWidth="1"/>
    <col min="12257" max="12257" width="4.3984375" customWidth="1"/>
    <col min="12258" max="12258" width="30.5" customWidth="1"/>
    <col min="12261" max="12261" width="10.69921875" customWidth="1"/>
    <col min="12262" max="12262" width="5.19921875" customWidth="1"/>
    <col min="12263" max="12263" width="7.59765625" customWidth="1"/>
    <col min="12264" max="12264" width="5.3984375" customWidth="1"/>
    <col min="12265" max="12265" width="7.59765625" customWidth="1"/>
    <col min="12266" max="12266" width="6" bestFit="1" customWidth="1"/>
    <col min="12267" max="12267" width="7.59765625" customWidth="1"/>
    <col min="12268" max="12268" width="5.3984375" customWidth="1"/>
    <col min="12269" max="12269" width="7.59765625" customWidth="1"/>
    <col min="12270" max="12270" width="5.3984375" bestFit="1" customWidth="1"/>
    <col min="12271" max="12271" width="7.59765625" customWidth="1"/>
    <col min="12272" max="12272" width="5.3984375" customWidth="1"/>
    <col min="12273" max="12273" width="7.59765625" customWidth="1"/>
    <col min="12274" max="12274" width="5.3984375" bestFit="1" customWidth="1"/>
    <col min="12275" max="12275" width="7.59765625" customWidth="1"/>
    <col min="12276" max="12276" width="5.3984375" customWidth="1"/>
    <col min="12277" max="12277" width="7.59765625" customWidth="1"/>
    <col min="12278" max="12278" width="5.3984375" bestFit="1" customWidth="1"/>
    <col min="12279" max="12279" width="7.59765625" customWidth="1"/>
    <col min="12280" max="12280" width="5.3984375" customWidth="1"/>
    <col min="12281" max="12281" width="7.59765625" customWidth="1"/>
    <col min="12282" max="12282" width="5.3984375" bestFit="1" customWidth="1"/>
    <col min="12283" max="12283" width="7.59765625" customWidth="1"/>
    <col min="12284" max="12284" width="5.3984375" customWidth="1"/>
    <col min="12285" max="12285" width="7.59765625" customWidth="1"/>
    <col min="12286" max="12286" width="5.3984375" bestFit="1" customWidth="1"/>
    <col min="12287" max="12287" width="7.59765625" customWidth="1"/>
    <col min="12288" max="12288" width="5.3984375" customWidth="1"/>
    <col min="12289" max="12289" width="7.59765625" customWidth="1"/>
    <col min="12290" max="12290" width="5.3984375" bestFit="1" customWidth="1"/>
    <col min="12291" max="12291" width="7.59765625" customWidth="1"/>
    <col min="12292" max="12292" width="5.3984375" customWidth="1"/>
    <col min="12293" max="12293" width="7.59765625" customWidth="1"/>
    <col min="12294" max="12294" width="5.3984375" bestFit="1" customWidth="1"/>
    <col min="12295" max="12295" width="7.59765625" customWidth="1"/>
    <col min="12296" max="12296" width="5.3984375" customWidth="1"/>
    <col min="12297" max="12297" width="7.59765625" customWidth="1"/>
    <col min="12298" max="12298" width="5.3984375" bestFit="1" customWidth="1"/>
    <col min="12299" max="12299" width="7.59765625" customWidth="1"/>
    <col min="12300" max="12300" width="5.3984375" customWidth="1"/>
    <col min="12301" max="12301" width="7.59765625" customWidth="1"/>
    <col min="12302" max="12302" width="5.3984375" bestFit="1" customWidth="1"/>
    <col min="12303" max="12303" width="7.59765625" customWidth="1"/>
    <col min="12304" max="12304" width="5.3984375" customWidth="1"/>
    <col min="12305" max="12305" width="7.59765625" customWidth="1"/>
    <col min="12306" max="12306" width="5.3984375" bestFit="1" customWidth="1"/>
    <col min="12307" max="12307" width="7.59765625" customWidth="1"/>
    <col min="12308" max="12308" width="5.3984375" customWidth="1"/>
    <col min="12309" max="12309" width="7.59765625" customWidth="1"/>
    <col min="12310" max="12310" width="5.3984375" bestFit="1" customWidth="1"/>
    <col min="12311" max="12311" width="7.59765625" customWidth="1"/>
    <col min="12312" max="12312" width="5.3984375" customWidth="1"/>
    <col min="12313" max="12313" width="7.59765625" customWidth="1"/>
    <col min="12314" max="12314" width="5.3984375" bestFit="1" customWidth="1"/>
    <col min="12315" max="12315" width="7.59765625" customWidth="1"/>
    <col min="12316" max="12316" width="5.3984375" customWidth="1"/>
    <col min="12317" max="12317" width="7.59765625" customWidth="1"/>
    <col min="12318" max="12318" width="5.3984375" bestFit="1" customWidth="1"/>
    <col min="12319" max="12319" width="7.59765625" customWidth="1"/>
    <col min="12320" max="12320" width="5.3984375" customWidth="1"/>
    <col min="12321" max="12321" width="7.59765625" customWidth="1"/>
    <col min="12322" max="12322" width="5.3984375" bestFit="1" customWidth="1"/>
    <col min="12323" max="12323" width="7.59765625" customWidth="1"/>
    <col min="12324" max="12324" width="5.3984375" customWidth="1"/>
    <col min="12325" max="12325" width="7.59765625" customWidth="1"/>
    <col min="12326" max="12326" width="5.3984375" bestFit="1" customWidth="1"/>
    <col min="12327" max="12327" width="7.59765625" customWidth="1"/>
    <col min="12328" max="12328" width="5.3984375" customWidth="1"/>
    <col min="12329" max="12329" width="7.59765625" customWidth="1"/>
    <col min="12330" max="12330" width="5.3984375" bestFit="1" customWidth="1"/>
    <col min="12331" max="12331" width="7.59765625" customWidth="1"/>
    <col min="12332" max="12332" width="5.3984375" customWidth="1"/>
    <col min="12333" max="12333" width="7.59765625" customWidth="1"/>
    <col min="12334" max="12334" width="5.3984375" bestFit="1" customWidth="1"/>
    <col min="12335" max="12335" width="7.59765625" customWidth="1"/>
    <col min="12336" max="12336" width="5.3984375" customWidth="1"/>
    <col min="12337" max="12337" width="7.59765625" customWidth="1"/>
    <col min="12338" max="12338" width="5.3984375" bestFit="1" customWidth="1"/>
    <col min="12339" max="12339" width="7.59765625" customWidth="1"/>
    <col min="12340" max="12340" width="5.3984375" customWidth="1"/>
    <col min="12341" max="12341" width="7.59765625" customWidth="1"/>
    <col min="12342" max="12342" width="5.3984375" bestFit="1" customWidth="1"/>
    <col min="12343" max="12343" width="7.59765625" customWidth="1"/>
    <col min="12344" max="12344" width="5.3984375" customWidth="1"/>
    <col min="12345" max="12345" width="7.59765625" customWidth="1"/>
    <col min="12346" max="12346" width="5.3984375" bestFit="1" customWidth="1"/>
    <col min="12347" max="12347" width="7.59765625" customWidth="1"/>
    <col min="12348" max="12348" width="5.3984375" customWidth="1"/>
    <col min="12349" max="12349" width="7.59765625" customWidth="1"/>
    <col min="12350" max="12350" width="5.3984375" bestFit="1" customWidth="1"/>
    <col min="12351" max="12351" width="7.59765625" customWidth="1"/>
    <col min="12352" max="12352" width="5.3984375" customWidth="1"/>
    <col min="12353" max="12353" width="7.59765625" customWidth="1"/>
    <col min="12354" max="12354" width="5.3984375" bestFit="1" customWidth="1"/>
    <col min="12355" max="12355" width="7.59765625" customWidth="1"/>
    <col min="12356" max="12356" width="5.3984375" customWidth="1"/>
    <col min="12357" max="12357" width="7.59765625" customWidth="1"/>
    <col min="12358" max="12358" width="5.3984375" bestFit="1" customWidth="1"/>
    <col min="12360" max="12361" width="5.3984375" bestFit="1" customWidth="1"/>
    <col min="12362" max="12362" width="2.09765625" bestFit="1" customWidth="1"/>
    <col min="12513" max="12513" width="4.3984375" customWidth="1"/>
    <col min="12514" max="12514" width="30.5" customWidth="1"/>
    <col min="12517" max="12517" width="10.69921875" customWidth="1"/>
    <col min="12518" max="12518" width="5.19921875" customWidth="1"/>
    <col min="12519" max="12519" width="7.59765625" customWidth="1"/>
    <col min="12520" max="12520" width="5.3984375" customWidth="1"/>
    <col min="12521" max="12521" width="7.59765625" customWidth="1"/>
    <col min="12522" max="12522" width="6" bestFit="1" customWidth="1"/>
    <col min="12523" max="12523" width="7.59765625" customWidth="1"/>
    <col min="12524" max="12524" width="5.3984375" customWidth="1"/>
    <col min="12525" max="12525" width="7.59765625" customWidth="1"/>
    <col min="12526" max="12526" width="5.3984375" bestFit="1" customWidth="1"/>
    <col min="12527" max="12527" width="7.59765625" customWidth="1"/>
    <col min="12528" max="12528" width="5.3984375" customWidth="1"/>
    <col min="12529" max="12529" width="7.59765625" customWidth="1"/>
    <col min="12530" max="12530" width="5.3984375" bestFit="1" customWidth="1"/>
    <col min="12531" max="12531" width="7.59765625" customWidth="1"/>
    <col min="12532" max="12532" width="5.3984375" customWidth="1"/>
    <col min="12533" max="12533" width="7.59765625" customWidth="1"/>
    <col min="12534" max="12534" width="5.3984375" bestFit="1" customWidth="1"/>
    <col min="12535" max="12535" width="7.59765625" customWidth="1"/>
    <col min="12536" max="12536" width="5.3984375" customWidth="1"/>
    <col min="12537" max="12537" width="7.59765625" customWidth="1"/>
    <col min="12538" max="12538" width="5.3984375" bestFit="1" customWidth="1"/>
    <col min="12539" max="12539" width="7.59765625" customWidth="1"/>
    <col min="12540" max="12540" width="5.3984375" customWidth="1"/>
    <col min="12541" max="12541" width="7.59765625" customWidth="1"/>
    <col min="12542" max="12542" width="5.3984375" bestFit="1" customWidth="1"/>
    <col min="12543" max="12543" width="7.59765625" customWidth="1"/>
    <col min="12544" max="12544" width="5.3984375" customWidth="1"/>
    <col min="12545" max="12545" width="7.59765625" customWidth="1"/>
    <col min="12546" max="12546" width="5.3984375" bestFit="1" customWidth="1"/>
    <col min="12547" max="12547" width="7.59765625" customWidth="1"/>
    <col min="12548" max="12548" width="5.3984375" customWidth="1"/>
    <col min="12549" max="12549" width="7.59765625" customWidth="1"/>
    <col min="12550" max="12550" width="5.3984375" bestFit="1" customWidth="1"/>
    <col min="12551" max="12551" width="7.59765625" customWidth="1"/>
    <col min="12552" max="12552" width="5.3984375" customWidth="1"/>
    <col min="12553" max="12553" width="7.59765625" customWidth="1"/>
    <col min="12554" max="12554" width="5.3984375" bestFit="1" customWidth="1"/>
    <col min="12555" max="12555" width="7.59765625" customWidth="1"/>
    <col min="12556" max="12556" width="5.3984375" customWidth="1"/>
    <col min="12557" max="12557" width="7.59765625" customWidth="1"/>
    <col min="12558" max="12558" width="5.3984375" bestFit="1" customWidth="1"/>
    <col min="12559" max="12559" width="7.59765625" customWidth="1"/>
    <col min="12560" max="12560" width="5.3984375" customWidth="1"/>
    <col min="12561" max="12561" width="7.59765625" customWidth="1"/>
    <col min="12562" max="12562" width="5.3984375" bestFit="1" customWidth="1"/>
    <col min="12563" max="12563" width="7.59765625" customWidth="1"/>
    <col min="12564" max="12564" width="5.3984375" customWidth="1"/>
    <col min="12565" max="12565" width="7.59765625" customWidth="1"/>
    <col min="12566" max="12566" width="5.3984375" bestFit="1" customWidth="1"/>
    <col min="12567" max="12567" width="7.59765625" customWidth="1"/>
    <col min="12568" max="12568" width="5.3984375" customWidth="1"/>
    <col min="12569" max="12569" width="7.59765625" customWidth="1"/>
    <col min="12570" max="12570" width="5.3984375" bestFit="1" customWidth="1"/>
    <col min="12571" max="12571" width="7.59765625" customWidth="1"/>
    <col min="12572" max="12572" width="5.3984375" customWidth="1"/>
    <col min="12573" max="12573" width="7.59765625" customWidth="1"/>
    <col min="12574" max="12574" width="5.3984375" bestFit="1" customWidth="1"/>
    <col min="12575" max="12575" width="7.59765625" customWidth="1"/>
    <col min="12576" max="12576" width="5.3984375" customWidth="1"/>
    <col min="12577" max="12577" width="7.59765625" customWidth="1"/>
    <col min="12578" max="12578" width="5.3984375" bestFit="1" customWidth="1"/>
    <col min="12579" max="12579" width="7.59765625" customWidth="1"/>
    <col min="12580" max="12580" width="5.3984375" customWidth="1"/>
    <col min="12581" max="12581" width="7.59765625" customWidth="1"/>
    <col min="12582" max="12582" width="5.3984375" bestFit="1" customWidth="1"/>
    <col min="12583" max="12583" width="7.59765625" customWidth="1"/>
    <col min="12584" max="12584" width="5.3984375" customWidth="1"/>
    <col min="12585" max="12585" width="7.59765625" customWidth="1"/>
    <col min="12586" max="12586" width="5.3984375" bestFit="1" customWidth="1"/>
    <col min="12587" max="12587" width="7.59765625" customWidth="1"/>
    <col min="12588" max="12588" width="5.3984375" customWidth="1"/>
    <col min="12589" max="12589" width="7.59765625" customWidth="1"/>
    <col min="12590" max="12590" width="5.3984375" bestFit="1" customWidth="1"/>
    <col min="12591" max="12591" width="7.59765625" customWidth="1"/>
    <col min="12592" max="12592" width="5.3984375" customWidth="1"/>
    <col min="12593" max="12593" width="7.59765625" customWidth="1"/>
    <col min="12594" max="12594" width="5.3984375" bestFit="1" customWidth="1"/>
    <col min="12595" max="12595" width="7.59765625" customWidth="1"/>
    <col min="12596" max="12596" width="5.3984375" customWidth="1"/>
    <col min="12597" max="12597" width="7.59765625" customWidth="1"/>
    <col min="12598" max="12598" width="5.3984375" bestFit="1" customWidth="1"/>
    <col min="12599" max="12599" width="7.59765625" customWidth="1"/>
    <col min="12600" max="12600" width="5.3984375" customWidth="1"/>
    <col min="12601" max="12601" width="7.59765625" customWidth="1"/>
    <col min="12602" max="12602" width="5.3984375" bestFit="1" customWidth="1"/>
    <col min="12603" max="12603" width="7.59765625" customWidth="1"/>
    <col min="12604" max="12604" width="5.3984375" customWidth="1"/>
    <col min="12605" max="12605" width="7.59765625" customWidth="1"/>
    <col min="12606" max="12606" width="5.3984375" bestFit="1" customWidth="1"/>
    <col min="12607" max="12607" width="7.59765625" customWidth="1"/>
    <col min="12608" max="12608" width="5.3984375" customWidth="1"/>
    <col min="12609" max="12609" width="7.59765625" customWidth="1"/>
    <col min="12610" max="12610" width="5.3984375" bestFit="1" customWidth="1"/>
    <col min="12611" max="12611" width="7.59765625" customWidth="1"/>
    <col min="12612" max="12612" width="5.3984375" customWidth="1"/>
    <col min="12613" max="12613" width="7.59765625" customWidth="1"/>
    <col min="12614" max="12614" width="5.3984375" bestFit="1" customWidth="1"/>
    <col min="12616" max="12617" width="5.3984375" bestFit="1" customWidth="1"/>
    <col min="12618" max="12618" width="2.09765625" bestFit="1" customWidth="1"/>
    <col min="12769" max="12769" width="4.3984375" customWidth="1"/>
    <col min="12770" max="12770" width="30.5" customWidth="1"/>
    <col min="12773" max="12773" width="10.69921875" customWidth="1"/>
    <col min="12774" max="12774" width="5.19921875" customWidth="1"/>
    <col min="12775" max="12775" width="7.59765625" customWidth="1"/>
    <col min="12776" max="12776" width="5.3984375" customWidth="1"/>
    <col min="12777" max="12777" width="7.59765625" customWidth="1"/>
    <col min="12778" max="12778" width="6" bestFit="1" customWidth="1"/>
    <col min="12779" max="12779" width="7.59765625" customWidth="1"/>
    <col min="12780" max="12780" width="5.3984375" customWidth="1"/>
    <col min="12781" max="12781" width="7.59765625" customWidth="1"/>
    <col min="12782" max="12782" width="5.3984375" bestFit="1" customWidth="1"/>
    <col min="12783" max="12783" width="7.59765625" customWidth="1"/>
    <col min="12784" max="12784" width="5.3984375" customWidth="1"/>
    <col min="12785" max="12785" width="7.59765625" customWidth="1"/>
    <col min="12786" max="12786" width="5.3984375" bestFit="1" customWidth="1"/>
    <col min="12787" max="12787" width="7.59765625" customWidth="1"/>
    <col min="12788" max="12788" width="5.3984375" customWidth="1"/>
    <col min="12789" max="12789" width="7.59765625" customWidth="1"/>
    <col min="12790" max="12790" width="5.3984375" bestFit="1" customWidth="1"/>
    <col min="12791" max="12791" width="7.59765625" customWidth="1"/>
    <col min="12792" max="12792" width="5.3984375" customWidth="1"/>
    <col min="12793" max="12793" width="7.59765625" customWidth="1"/>
    <col min="12794" max="12794" width="5.3984375" bestFit="1" customWidth="1"/>
    <col min="12795" max="12795" width="7.59765625" customWidth="1"/>
    <col min="12796" max="12796" width="5.3984375" customWidth="1"/>
    <col min="12797" max="12797" width="7.59765625" customWidth="1"/>
    <col min="12798" max="12798" width="5.3984375" bestFit="1" customWidth="1"/>
    <col min="12799" max="12799" width="7.59765625" customWidth="1"/>
    <col min="12800" max="12800" width="5.3984375" customWidth="1"/>
    <col min="12801" max="12801" width="7.59765625" customWidth="1"/>
    <col min="12802" max="12802" width="5.3984375" bestFit="1" customWidth="1"/>
    <col min="12803" max="12803" width="7.59765625" customWidth="1"/>
    <col min="12804" max="12804" width="5.3984375" customWidth="1"/>
    <col min="12805" max="12805" width="7.59765625" customWidth="1"/>
    <col min="12806" max="12806" width="5.3984375" bestFit="1" customWidth="1"/>
    <col min="12807" max="12807" width="7.59765625" customWidth="1"/>
    <col min="12808" max="12808" width="5.3984375" customWidth="1"/>
    <col min="12809" max="12809" width="7.59765625" customWidth="1"/>
    <col min="12810" max="12810" width="5.3984375" bestFit="1" customWidth="1"/>
    <col min="12811" max="12811" width="7.59765625" customWidth="1"/>
    <col min="12812" max="12812" width="5.3984375" customWidth="1"/>
    <col min="12813" max="12813" width="7.59765625" customWidth="1"/>
    <col min="12814" max="12814" width="5.3984375" bestFit="1" customWidth="1"/>
    <col min="12815" max="12815" width="7.59765625" customWidth="1"/>
    <col min="12816" max="12816" width="5.3984375" customWidth="1"/>
    <col min="12817" max="12817" width="7.59765625" customWidth="1"/>
    <col min="12818" max="12818" width="5.3984375" bestFit="1" customWidth="1"/>
    <col min="12819" max="12819" width="7.59765625" customWidth="1"/>
    <col min="12820" max="12820" width="5.3984375" customWidth="1"/>
    <col min="12821" max="12821" width="7.59765625" customWidth="1"/>
    <col min="12822" max="12822" width="5.3984375" bestFit="1" customWidth="1"/>
    <col min="12823" max="12823" width="7.59765625" customWidth="1"/>
    <col min="12824" max="12824" width="5.3984375" customWidth="1"/>
    <col min="12825" max="12825" width="7.59765625" customWidth="1"/>
    <col min="12826" max="12826" width="5.3984375" bestFit="1" customWidth="1"/>
    <col min="12827" max="12827" width="7.59765625" customWidth="1"/>
    <col min="12828" max="12828" width="5.3984375" customWidth="1"/>
    <col min="12829" max="12829" width="7.59765625" customWidth="1"/>
    <col min="12830" max="12830" width="5.3984375" bestFit="1" customWidth="1"/>
    <col min="12831" max="12831" width="7.59765625" customWidth="1"/>
    <col min="12832" max="12832" width="5.3984375" customWidth="1"/>
    <col min="12833" max="12833" width="7.59765625" customWidth="1"/>
    <col min="12834" max="12834" width="5.3984375" bestFit="1" customWidth="1"/>
    <col min="12835" max="12835" width="7.59765625" customWidth="1"/>
    <col min="12836" max="12836" width="5.3984375" customWidth="1"/>
    <col min="12837" max="12837" width="7.59765625" customWidth="1"/>
    <col min="12838" max="12838" width="5.3984375" bestFit="1" customWidth="1"/>
    <col min="12839" max="12839" width="7.59765625" customWidth="1"/>
    <col min="12840" max="12840" width="5.3984375" customWidth="1"/>
    <col min="12841" max="12841" width="7.59765625" customWidth="1"/>
    <col min="12842" max="12842" width="5.3984375" bestFit="1" customWidth="1"/>
    <col min="12843" max="12843" width="7.59765625" customWidth="1"/>
    <col min="12844" max="12844" width="5.3984375" customWidth="1"/>
    <col min="12845" max="12845" width="7.59765625" customWidth="1"/>
    <col min="12846" max="12846" width="5.3984375" bestFit="1" customWidth="1"/>
    <col min="12847" max="12847" width="7.59765625" customWidth="1"/>
    <col min="12848" max="12848" width="5.3984375" customWidth="1"/>
    <col min="12849" max="12849" width="7.59765625" customWidth="1"/>
    <col min="12850" max="12850" width="5.3984375" bestFit="1" customWidth="1"/>
    <col min="12851" max="12851" width="7.59765625" customWidth="1"/>
    <col min="12852" max="12852" width="5.3984375" customWidth="1"/>
    <col min="12853" max="12853" width="7.59765625" customWidth="1"/>
    <col min="12854" max="12854" width="5.3984375" bestFit="1" customWidth="1"/>
    <col min="12855" max="12855" width="7.59765625" customWidth="1"/>
    <col min="12856" max="12856" width="5.3984375" customWidth="1"/>
    <col min="12857" max="12857" width="7.59765625" customWidth="1"/>
    <col min="12858" max="12858" width="5.3984375" bestFit="1" customWidth="1"/>
    <col min="12859" max="12859" width="7.59765625" customWidth="1"/>
    <col min="12860" max="12860" width="5.3984375" customWidth="1"/>
    <col min="12861" max="12861" width="7.59765625" customWidth="1"/>
    <col min="12862" max="12862" width="5.3984375" bestFit="1" customWidth="1"/>
    <col min="12863" max="12863" width="7.59765625" customWidth="1"/>
    <col min="12864" max="12864" width="5.3984375" customWidth="1"/>
    <col min="12865" max="12865" width="7.59765625" customWidth="1"/>
    <col min="12866" max="12866" width="5.3984375" bestFit="1" customWidth="1"/>
    <col min="12867" max="12867" width="7.59765625" customWidth="1"/>
    <col min="12868" max="12868" width="5.3984375" customWidth="1"/>
    <col min="12869" max="12869" width="7.59765625" customWidth="1"/>
    <col min="12870" max="12870" width="5.3984375" bestFit="1" customWidth="1"/>
    <col min="12872" max="12873" width="5.3984375" bestFit="1" customWidth="1"/>
    <col min="12874" max="12874" width="2.09765625" bestFit="1" customWidth="1"/>
    <col min="13025" max="13025" width="4.3984375" customWidth="1"/>
    <col min="13026" max="13026" width="30.5" customWidth="1"/>
    <col min="13029" max="13029" width="10.69921875" customWidth="1"/>
    <col min="13030" max="13030" width="5.19921875" customWidth="1"/>
    <col min="13031" max="13031" width="7.59765625" customWidth="1"/>
    <col min="13032" max="13032" width="5.3984375" customWidth="1"/>
    <col min="13033" max="13033" width="7.59765625" customWidth="1"/>
    <col min="13034" max="13034" width="6" bestFit="1" customWidth="1"/>
    <col min="13035" max="13035" width="7.59765625" customWidth="1"/>
    <col min="13036" max="13036" width="5.3984375" customWidth="1"/>
    <col min="13037" max="13037" width="7.59765625" customWidth="1"/>
    <col min="13038" max="13038" width="5.3984375" bestFit="1" customWidth="1"/>
    <col min="13039" max="13039" width="7.59765625" customWidth="1"/>
    <col min="13040" max="13040" width="5.3984375" customWidth="1"/>
    <col min="13041" max="13041" width="7.59765625" customWidth="1"/>
    <col min="13042" max="13042" width="5.3984375" bestFit="1" customWidth="1"/>
    <col min="13043" max="13043" width="7.59765625" customWidth="1"/>
    <col min="13044" max="13044" width="5.3984375" customWidth="1"/>
    <col min="13045" max="13045" width="7.59765625" customWidth="1"/>
    <col min="13046" max="13046" width="5.3984375" bestFit="1" customWidth="1"/>
    <col min="13047" max="13047" width="7.59765625" customWidth="1"/>
    <col min="13048" max="13048" width="5.3984375" customWidth="1"/>
    <col min="13049" max="13049" width="7.59765625" customWidth="1"/>
    <col min="13050" max="13050" width="5.3984375" bestFit="1" customWidth="1"/>
    <col min="13051" max="13051" width="7.59765625" customWidth="1"/>
    <col min="13052" max="13052" width="5.3984375" customWidth="1"/>
    <col min="13053" max="13053" width="7.59765625" customWidth="1"/>
    <col min="13054" max="13054" width="5.3984375" bestFit="1" customWidth="1"/>
    <col min="13055" max="13055" width="7.59765625" customWidth="1"/>
    <col min="13056" max="13056" width="5.3984375" customWidth="1"/>
    <col min="13057" max="13057" width="7.59765625" customWidth="1"/>
    <col min="13058" max="13058" width="5.3984375" bestFit="1" customWidth="1"/>
    <col min="13059" max="13059" width="7.59765625" customWidth="1"/>
    <col min="13060" max="13060" width="5.3984375" customWidth="1"/>
    <col min="13061" max="13061" width="7.59765625" customWidth="1"/>
    <col min="13062" max="13062" width="5.3984375" bestFit="1" customWidth="1"/>
    <col min="13063" max="13063" width="7.59765625" customWidth="1"/>
    <col min="13064" max="13064" width="5.3984375" customWidth="1"/>
    <col min="13065" max="13065" width="7.59765625" customWidth="1"/>
    <col min="13066" max="13066" width="5.3984375" bestFit="1" customWidth="1"/>
    <col min="13067" max="13067" width="7.59765625" customWidth="1"/>
    <col min="13068" max="13068" width="5.3984375" customWidth="1"/>
    <col min="13069" max="13069" width="7.59765625" customWidth="1"/>
    <col min="13070" max="13070" width="5.3984375" bestFit="1" customWidth="1"/>
    <col min="13071" max="13071" width="7.59765625" customWidth="1"/>
    <col min="13072" max="13072" width="5.3984375" customWidth="1"/>
    <col min="13073" max="13073" width="7.59765625" customWidth="1"/>
    <col min="13074" max="13074" width="5.3984375" bestFit="1" customWidth="1"/>
    <col min="13075" max="13075" width="7.59765625" customWidth="1"/>
    <col min="13076" max="13076" width="5.3984375" customWidth="1"/>
    <col min="13077" max="13077" width="7.59765625" customWidth="1"/>
    <col min="13078" max="13078" width="5.3984375" bestFit="1" customWidth="1"/>
    <col min="13079" max="13079" width="7.59765625" customWidth="1"/>
    <col min="13080" max="13080" width="5.3984375" customWidth="1"/>
    <col min="13081" max="13081" width="7.59765625" customWidth="1"/>
    <col min="13082" max="13082" width="5.3984375" bestFit="1" customWidth="1"/>
    <col min="13083" max="13083" width="7.59765625" customWidth="1"/>
    <col min="13084" max="13084" width="5.3984375" customWidth="1"/>
    <col min="13085" max="13085" width="7.59765625" customWidth="1"/>
    <col min="13086" max="13086" width="5.3984375" bestFit="1" customWidth="1"/>
    <col min="13087" max="13087" width="7.59765625" customWidth="1"/>
    <col min="13088" max="13088" width="5.3984375" customWidth="1"/>
    <col min="13089" max="13089" width="7.59765625" customWidth="1"/>
    <col min="13090" max="13090" width="5.3984375" bestFit="1" customWidth="1"/>
    <col min="13091" max="13091" width="7.59765625" customWidth="1"/>
    <col min="13092" max="13092" width="5.3984375" customWidth="1"/>
    <col min="13093" max="13093" width="7.59765625" customWidth="1"/>
    <col min="13094" max="13094" width="5.3984375" bestFit="1" customWidth="1"/>
    <col min="13095" max="13095" width="7.59765625" customWidth="1"/>
    <col min="13096" max="13096" width="5.3984375" customWidth="1"/>
    <col min="13097" max="13097" width="7.59765625" customWidth="1"/>
    <col min="13098" max="13098" width="5.3984375" bestFit="1" customWidth="1"/>
    <col min="13099" max="13099" width="7.59765625" customWidth="1"/>
    <col min="13100" max="13100" width="5.3984375" customWidth="1"/>
    <col min="13101" max="13101" width="7.59765625" customWidth="1"/>
    <col min="13102" max="13102" width="5.3984375" bestFit="1" customWidth="1"/>
    <col min="13103" max="13103" width="7.59765625" customWidth="1"/>
    <col min="13104" max="13104" width="5.3984375" customWidth="1"/>
    <col min="13105" max="13105" width="7.59765625" customWidth="1"/>
    <col min="13106" max="13106" width="5.3984375" bestFit="1" customWidth="1"/>
    <col min="13107" max="13107" width="7.59765625" customWidth="1"/>
    <col min="13108" max="13108" width="5.3984375" customWidth="1"/>
    <col min="13109" max="13109" width="7.59765625" customWidth="1"/>
    <col min="13110" max="13110" width="5.3984375" bestFit="1" customWidth="1"/>
    <col min="13111" max="13111" width="7.59765625" customWidth="1"/>
    <col min="13112" max="13112" width="5.3984375" customWidth="1"/>
    <col min="13113" max="13113" width="7.59765625" customWidth="1"/>
    <col min="13114" max="13114" width="5.3984375" bestFit="1" customWidth="1"/>
    <col min="13115" max="13115" width="7.59765625" customWidth="1"/>
    <col min="13116" max="13116" width="5.3984375" customWidth="1"/>
    <col min="13117" max="13117" width="7.59765625" customWidth="1"/>
    <col min="13118" max="13118" width="5.3984375" bestFit="1" customWidth="1"/>
    <col min="13119" max="13119" width="7.59765625" customWidth="1"/>
    <col min="13120" max="13120" width="5.3984375" customWidth="1"/>
    <col min="13121" max="13121" width="7.59765625" customWidth="1"/>
    <col min="13122" max="13122" width="5.3984375" bestFit="1" customWidth="1"/>
    <col min="13123" max="13123" width="7.59765625" customWidth="1"/>
    <col min="13124" max="13124" width="5.3984375" customWidth="1"/>
    <col min="13125" max="13125" width="7.59765625" customWidth="1"/>
    <col min="13126" max="13126" width="5.3984375" bestFit="1" customWidth="1"/>
    <col min="13128" max="13129" width="5.3984375" bestFit="1" customWidth="1"/>
    <col min="13130" max="13130" width="2.09765625" bestFit="1" customWidth="1"/>
    <col min="13281" max="13281" width="4.3984375" customWidth="1"/>
    <col min="13282" max="13282" width="30.5" customWidth="1"/>
    <col min="13285" max="13285" width="10.69921875" customWidth="1"/>
    <col min="13286" max="13286" width="5.19921875" customWidth="1"/>
    <col min="13287" max="13287" width="7.59765625" customWidth="1"/>
    <col min="13288" max="13288" width="5.3984375" customWidth="1"/>
    <col min="13289" max="13289" width="7.59765625" customWidth="1"/>
    <col min="13290" max="13290" width="6" bestFit="1" customWidth="1"/>
    <col min="13291" max="13291" width="7.59765625" customWidth="1"/>
    <col min="13292" max="13292" width="5.3984375" customWidth="1"/>
    <col min="13293" max="13293" width="7.59765625" customWidth="1"/>
    <col min="13294" max="13294" width="5.3984375" bestFit="1" customWidth="1"/>
    <col min="13295" max="13295" width="7.59765625" customWidth="1"/>
    <col min="13296" max="13296" width="5.3984375" customWidth="1"/>
    <col min="13297" max="13297" width="7.59765625" customWidth="1"/>
    <col min="13298" max="13298" width="5.3984375" bestFit="1" customWidth="1"/>
    <col min="13299" max="13299" width="7.59765625" customWidth="1"/>
    <col min="13300" max="13300" width="5.3984375" customWidth="1"/>
    <col min="13301" max="13301" width="7.59765625" customWidth="1"/>
    <col min="13302" max="13302" width="5.3984375" bestFit="1" customWidth="1"/>
    <col min="13303" max="13303" width="7.59765625" customWidth="1"/>
    <col min="13304" max="13304" width="5.3984375" customWidth="1"/>
    <col min="13305" max="13305" width="7.59765625" customWidth="1"/>
    <col min="13306" max="13306" width="5.3984375" bestFit="1" customWidth="1"/>
    <col min="13307" max="13307" width="7.59765625" customWidth="1"/>
    <col min="13308" max="13308" width="5.3984375" customWidth="1"/>
    <col min="13309" max="13309" width="7.59765625" customWidth="1"/>
    <col min="13310" max="13310" width="5.3984375" bestFit="1" customWidth="1"/>
    <col min="13311" max="13311" width="7.59765625" customWidth="1"/>
    <col min="13312" max="13312" width="5.3984375" customWidth="1"/>
    <col min="13313" max="13313" width="7.59765625" customWidth="1"/>
    <col min="13314" max="13314" width="5.3984375" bestFit="1" customWidth="1"/>
    <col min="13315" max="13315" width="7.59765625" customWidth="1"/>
    <col min="13316" max="13316" width="5.3984375" customWidth="1"/>
    <col min="13317" max="13317" width="7.59765625" customWidth="1"/>
    <col min="13318" max="13318" width="5.3984375" bestFit="1" customWidth="1"/>
    <col min="13319" max="13319" width="7.59765625" customWidth="1"/>
    <col min="13320" max="13320" width="5.3984375" customWidth="1"/>
    <col min="13321" max="13321" width="7.59765625" customWidth="1"/>
    <col min="13322" max="13322" width="5.3984375" bestFit="1" customWidth="1"/>
    <col min="13323" max="13323" width="7.59765625" customWidth="1"/>
    <col min="13324" max="13324" width="5.3984375" customWidth="1"/>
    <col min="13325" max="13325" width="7.59765625" customWidth="1"/>
    <col min="13326" max="13326" width="5.3984375" bestFit="1" customWidth="1"/>
    <col min="13327" max="13327" width="7.59765625" customWidth="1"/>
    <col min="13328" max="13328" width="5.3984375" customWidth="1"/>
    <col min="13329" max="13329" width="7.59765625" customWidth="1"/>
    <col min="13330" max="13330" width="5.3984375" bestFit="1" customWidth="1"/>
    <col min="13331" max="13331" width="7.59765625" customWidth="1"/>
    <col min="13332" max="13332" width="5.3984375" customWidth="1"/>
    <col min="13333" max="13333" width="7.59765625" customWidth="1"/>
    <col min="13334" max="13334" width="5.3984375" bestFit="1" customWidth="1"/>
    <col min="13335" max="13335" width="7.59765625" customWidth="1"/>
    <col min="13336" max="13336" width="5.3984375" customWidth="1"/>
    <col min="13337" max="13337" width="7.59765625" customWidth="1"/>
    <col min="13338" max="13338" width="5.3984375" bestFit="1" customWidth="1"/>
    <col min="13339" max="13339" width="7.59765625" customWidth="1"/>
    <col min="13340" max="13340" width="5.3984375" customWidth="1"/>
    <col min="13341" max="13341" width="7.59765625" customWidth="1"/>
    <col min="13342" max="13342" width="5.3984375" bestFit="1" customWidth="1"/>
    <col min="13343" max="13343" width="7.59765625" customWidth="1"/>
    <col min="13344" max="13344" width="5.3984375" customWidth="1"/>
    <col min="13345" max="13345" width="7.59765625" customWidth="1"/>
    <col min="13346" max="13346" width="5.3984375" bestFit="1" customWidth="1"/>
    <col min="13347" max="13347" width="7.59765625" customWidth="1"/>
    <col min="13348" max="13348" width="5.3984375" customWidth="1"/>
    <col min="13349" max="13349" width="7.59765625" customWidth="1"/>
    <col min="13350" max="13350" width="5.3984375" bestFit="1" customWidth="1"/>
    <col min="13351" max="13351" width="7.59765625" customWidth="1"/>
    <col min="13352" max="13352" width="5.3984375" customWidth="1"/>
    <col min="13353" max="13353" width="7.59765625" customWidth="1"/>
    <col min="13354" max="13354" width="5.3984375" bestFit="1" customWidth="1"/>
    <col min="13355" max="13355" width="7.59765625" customWidth="1"/>
    <col min="13356" max="13356" width="5.3984375" customWidth="1"/>
    <col min="13357" max="13357" width="7.59765625" customWidth="1"/>
    <col min="13358" max="13358" width="5.3984375" bestFit="1" customWidth="1"/>
    <col min="13359" max="13359" width="7.59765625" customWidth="1"/>
    <col min="13360" max="13360" width="5.3984375" customWidth="1"/>
    <col min="13361" max="13361" width="7.59765625" customWidth="1"/>
    <col min="13362" max="13362" width="5.3984375" bestFit="1" customWidth="1"/>
    <col min="13363" max="13363" width="7.59765625" customWidth="1"/>
    <col min="13364" max="13364" width="5.3984375" customWidth="1"/>
    <col min="13365" max="13365" width="7.59765625" customWidth="1"/>
    <col min="13366" max="13366" width="5.3984375" bestFit="1" customWidth="1"/>
    <col min="13367" max="13367" width="7.59765625" customWidth="1"/>
    <col min="13368" max="13368" width="5.3984375" customWidth="1"/>
    <col min="13369" max="13369" width="7.59765625" customWidth="1"/>
    <col min="13370" max="13370" width="5.3984375" bestFit="1" customWidth="1"/>
    <col min="13371" max="13371" width="7.59765625" customWidth="1"/>
    <col min="13372" max="13372" width="5.3984375" customWidth="1"/>
    <col min="13373" max="13373" width="7.59765625" customWidth="1"/>
    <col min="13374" max="13374" width="5.3984375" bestFit="1" customWidth="1"/>
    <col min="13375" max="13375" width="7.59765625" customWidth="1"/>
    <col min="13376" max="13376" width="5.3984375" customWidth="1"/>
    <col min="13377" max="13377" width="7.59765625" customWidth="1"/>
    <col min="13378" max="13378" width="5.3984375" bestFit="1" customWidth="1"/>
    <col min="13379" max="13379" width="7.59765625" customWidth="1"/>
    <col min="13380" max="13380" width="5.3984375" customWidth="1"/>
    <col min="13381" max="13381" width="7.59765625" customWidth="1"/>
    <col min="13382" max="13382" width="5.3984375" bestFit="1" customWidth="1"/>
    <col min="13384" max="13385" width="5.3984375" bestFit="1" customWidth="1"/>
    <col min="13386" max="13386" width="2.09765625" bestFit="1" customWidth="1"/>
    <col min="13537" max="13537" width="4.3984375" customWidth="1"/>
    <col min="13538" max="13538" width="30.5" customWidth="1"/>
    <col min="13541" max="13541" width="10.69921875" customWidth="1"/>
    <col min="13542" max="13542" width="5.19921875" customWidth="1"/>
    <col min="13543" max="13543" width="7.59765625" customWidth="1"/>
    <col min="13544" max="13544" width="5.3984375" customWidth="1"/>
    <col min="13545" max="13545" width="7.59765625" customWidth="1"/>
    <col min="13546" max="13546" width="6" bestFit="1" customWidth="1"/>
    <col min="13547" max="13547" width="7.59765625" customWidth="1"/>
    <col min="13548" max="13548" width="5.3984375" customWidth="1"/>
    <col min="13549" max="13549" width="7.59765625" customWidth="1"/>
    <col min="13550" max="13550" width="5.3984375" bestFit="1" customWidth="1"/>
    <col min="13551" max="13551" width="7.59765625" customWidth="1"/>
    <col min="13552" max="13552" width="5.3984375" customWidth="1"/>
    <col min="13553" max="13553" width="7.59765625" customWidth="1"/>
    <col min="13554" max="13554" width="5.3984375" bestFit="1" customWidth="1"/>
    <col min="13555" max="13555" width="7.59765625" customWidth="1"/>
    <col min="13556" max="13556" width="5.3984375" customWidth="1"/>
    <col min="13557" max="13557" width="7.59765625" customWidth="1"/>
    <col min="13558" max="13558" width="5.3984375" bestFit="1" customWidth="1"/>
    <col min="13559" max="13559" width="7.59765625" customWidth="1"/>
    <col min="13560" max="13560" width="5.3984375" customWidth="1"/>
    <col min="13561" max="13561" width="7.59765625" customWidth="1"/>
    <col min="13562" max="13562" width="5.3984375" bestFit="1" customWidth="1"/>
    <col min="13563" max="13563" width="7.59765625" customWidth="1"/>
    <col min="13564" max="13564" width="5.3984375" customWidth="1"/>
    <col min="13565" max="13565" width="7.59765625" customWidth="1"/>
    <col min="13566" max="13566" width="5.3984375" bestFit="1" customWidth="1"/>
    <col min="13567" max="13567" width="7.59765625" customWidth="1"/>
    <col min="13568" max="13568" width="5.3984375" customWidth="1"/>
    <col min="13569" max="13569" width="7.59765625" customWidth="1"/>
    <col min="13570" max="13570" width="5.3984375" bestFit="1" customWidth="1"/>
    <col min="13571" max="13571" width="7.59765625" customWidth="1"/>
    <col min="13572" max="13572" width="5.3984375" customWidth="1"/>
    <col min="13573" max="13573" width="7.59765625" customWidth="1"/>
    <col min="13574" max="13574" width="5.3984375" bestFit="1" customWidth="1"/>
    <col min="13575" max="13575" width="7.59765625" customWidth="1"/>
    <col min="13576" max="13576" width="5.3984375" customWidth="1"/>
    <col min="13577" max="13577" width="7.59765625" customWidth="1"/>
    <col min="13578" max="13578" width="5.3984375" bestFit="1" customWidth="1"/>
    <col min="13579" max="13579" width="7.59765625" customWidth="1"/>
    <col min="13580" max="13580" width="5.3984375" customWidth="1"/>
    <col min="13581" max="13581" width="7.59765625" customWidth="1"/>
    <col min="13582" max="13582" width="5.3984375" bestFit="1" customWidth="1"/>
    <col min="13583" max="13583" width="7.59765625" customWidth="1"/>
    <col min="13584" max="13584" width="5.3984375" customWidth="1"/>
    <col min="13585" max="13585" width="7.59765625" customWidth="1"/>
    <col min="13586" max="13586" width="5.3984375" bestFit="1" customWidth="1"/>
    <col min="13587" max="13587" width="7.59765625" customWidth="1"/>
    <col min="13588" max="13588" width="5.3984375" customWidth="1"/>
    <col min="13589" max="13589" width="7.59765625" customWidth="1"/>
    <col min="13590" max="13590" width="5.3984375" bestFit="1" customWidth="1"/>
    <col min="13591" max="13591" width="7.59765625" customWidth="1"/>
    <col min="13592" max="13592" width="5.3984375" customWidth="1"/>
    <col min="13593" max="13593" width="7.59765625" customWidth="1"/>
    <col min="13594" max="13594" width="5.3984375" bestFit="1" customWidth="1"/>
    <col min="13595" max="13595" width="7.59765625" customWidth="1"/>
    <col min="13596" max="13596" width="5.3984375" customWidth="1"/>
    <col min="13597" max="13597" width="7.59765625" customWidth="1"/>
    <col min="13598" max="13598" width="5.3984375" bestFit="1" customWidth="1"/>
    <col min="13599" max="13599" width="7.59765625" customWidth="1"/>
    <col min="13600" max="13600" width="5.3984375" customWidth="1"/>
    <col min="13601" max="13601" width="7.59765625" customWidth="1"/>
    <col min="13602" max="13602" width="5.3984375" bestFit="1" customWidth="1"/>
    <col min="13603" max="13603" width="7.59765625" customWidth="1"/>
    <col min="13604" max="13604" width="5.3984375" customWidth="1"/>
    <col min="13605" max="13605" width="7.59765625" customWidth="1"/>
    <col min="13606" max="13606" width="5.3984375" bestFit="1" customWidth="1"/>
    <col min="13607" max="13607" width="7.59765625" customWidth="1"/>
    <col min="13608" max="13608" width="5.3984375" customWidth="1"/>
    <col min="13609" max="13609" width="7.59765625" customWidth="1"/>
    <col min="13610" max="13610" width="5.3984375" bestFit="1" customWidth="1"/>
    <col min="13611" max="13611" width="7.59765625" customWidth="1"/>
    <col min="13612" max="13612" width="5.3984375" customWidth="1"/>
    <col min="13613" max="13613" width="7.59765625" customWidth="1"/>
    <col min="13614" max="13614" width="5.3984375" bestFit="1" customWidth="1"/>
    <col min="13615" max="13615" width="7.59765625" customWidth="1"/>
    <col min="13616" max="13616" width="5.3984375" customWidth="1"/>
    <col min="13617" max="13617" width="7.59765625" customWidth="1"/>
    <col min="13618" max="13618" width="5.3984375" bestFit="1" customWidth="1"/>
    <col min="13619" max="13619" width="7.59765625" customWidth="1"/>
    <col min="13620" max="13620" width="5.3984375" customWidth="1"/>
    <col min="13621" max="13621" width="7.59765625" customWidth="1"/>
    <col min="13622" max="13622" width="5.3984375" bestFit="1" customWidth="1"/>
    <col min="13623" max="13623" width="7.59765625" customWidth="1"/>
    <col min="13624" max="13624" width="5.3984375" customWidth="1"/>
    <col min="13625" max="13625" width="7.59765625" customWidth="1"/>
    <col min="13626" max="13626" width="5.3984375" bestFit="1" customWidth="1"/>
    <col min="13627" max="13627" width="7.59765625" customWidth="1"/>
    <col min="13628" max="13628" width="5.3984375" customWidth="1"/>
    <col min="13629" max="13629" width="7.59765625" customWidth="1"/>
    <col min="13630" max="13630" width="5.3984375" bestFit="1" customWidth="1"/>
    <col min="13631" max="13631" width="7.59765625" customWidth="1"/>
    <col min="13632" max="13632" width="5.3984375" customWidth="1"/>
    <col min="13633" max="13633" width="7.59765625" customWidth="1"/>
    <col min="13634" max="13634" width="5.3984375" bestFit="1" customWidth="1"/>
    <col min="13635" max="13635" width="7.59765625" customWidth="1"/>
    <col min="13636" max="13636" width="5.3984375" customWidth="1"/>
    <col min="13637" max="13637" width="7.59765625" customWidth="1"/>
    <col min="13638" max="13638" width="5.3984375" bestFit="1" customWidth="1"/>
    <col min="13640" max="13641" width="5.3984375" bestFit="1" customWidth="1"/>
    <col min="13642" max="13642" width="2.09765625" bestFit="1" customWidth="1"/>
    <col min="13793" max="13793" width="4.3984375" customWidth="1"/>
    <col min="13794" max="13794" width="30.5" customWidth="1"/>
    <col min="13797" max="13797" width="10.69921875" customWidth="1"/>
    <col min="13798" max="13798" width="5.19921875" customWidth="1"/>
    <col min="13799" max="13799" width="7.59765625" customWidth="1"/>
    <col min="13800" max="13800" width="5.3984375" customWidth="1"/>
    <col min="13801" max="13801" width="7.59765625" customWidth="1"/>
    <col min="13802" max="13802" width="6" bestFit="1" customWidth="1"/>
    <col min="13803" max="13803" width="7.59765625" customWidth="1"/>
    <col min="13804" max="13804" width="5.3984375" customWidth="1"/>
    <col min="13805" max="13805" width="7.59765625" customWidth="1"/>
    <col min="13806" max="13806" width="5.3984375" bestFit="1" customWidth="1"/>
    <col min="13807" max="13807" width="7.59765625" customWidth="1"/>
    <col min="13808" max="13808" width="5.3984375" customWidth="1"/>
    <col min="13809" max="13809" width="7.59765625" customWidth="1"/>
    <col min="13810" max="13810" width="5.3984375" bestFit="1" customWidth="1"/>
    <col min="13811" max="13811" width="7.59765625" customWidth="1"/>
    <col min="13812" max="13812" width="5.3984375" customWidth="1"/>
    <col min="13813" max="13813" width="7.59765625" customWidth="1"/>
    <col min="13814" max="13814" width="5.3984375" bestFit="1" customWidth="1"/>
    <col min="13815" max="13815" width="7.59765625" customWidth="1"/>
    <col min="13816" max="13816" width="5.3984375" customWidth="1"/>
    <col min="13817" max="13817" width="7.59765625" customWidth="1"/>
    <col min="13818" max="13818" width="5.3984375" bestFit="1" customWidth="1"/>
    <col min="13819" max="13819" width="7.59765625" customWidth="1"/>
    <col min="13820" max="13820" width="5.3984375" customWidth="1"/>
    <col min="13821" max="13821" width="7.59765625" customWidth="1"/>
    <col min="13822" max="13822" width="5.3984375" bestFit="1" customWidth="1"/>
    <col min="13823" max="13823" width="7.59765625" customWidth="1"/>
    <col min="13824" max="13824" width="5.3984375" customWidth="1"/>
    <col min="13825" max="13825" width="7.59765625" customWidth="1"/>
    <col min="13826" max="13826" width="5.3984375" bestFit="1" customWidth="1"/>
    <col min="13827" max="13827" width="7.59765625" customWidth="1"/>
    <col min="13828" max="13828" width="5.3984375" customWidth="1"/>
    <col min="13829" max="13829" width="7.59765625" customWidth="1"/>
    <col min="13830" max="13830" width="5.3984375" bestFit="1" customWidth="1"/>
    <col min="13831" max="13831" width="7.59765625" customWidth="1"/>
    <col min="13832" max="13832" width="5.3984375" customWidth="1"/>
    <col min="13833" max="13833" width="7.59765625" customWidth="1"/>
    <col min="13834" max="13834" width="5.3984375" bestFit="1" customWidth="1"/>
    <col min="13835" max="13835" width="7.59765625" customWidth="1"/>
    <col min="13836" max="13836" width="5.3984375" customWidth="1"/>
    <col min="13837" max="13837" width="7.59765625" customWidth="1"/>
    <col min="13838" max="13838" width="5.3984375" bestFit="1" customWidth="1"/>
    <col min="13839" max="13839" width="7.59765625" customWidth="1"/>
    <col min="13840" max="13840" width="5.3984375" customWidth="1"/>
    <col min="13841" max="13841" width="7.59765625" customWidth="1"/>
    <col min="13842" max="13842" width="5.3984375" bestFit="1" customWidth="1"/>
    <col min="13843" max="13843" width="7.59765625" customWidth="1"/>
    <col min="13844" max="13844" width="5.3984375" customWidth="1"/>
    <col min="13845" max="13845" width="7.59765625" customWidth="1"/>
    <col min="13846" max="13846" width="5.3984375" bestFit="1" customWidth="1"/>
    <col min="13847" max="13847" width="7.59765625" customWidth="1"/>
    <col min="13848" max="13848" width="5.3984375" customWidth="1"/>
    <col min="13849" max="13849" width="7.59765625" customWidth="1"/>
    <col min="13850" max="13850" width="5.3984375" bestFit="1" customWidth="1"/>
    <col min="13851" max="13851" width="7.59765625" customWidth="1"/>
    <col min="13852" max="13852" width="5.3984375" customWidth="1"/>
    <col min="13853" max="13853" width="7.59765625" customWidth="1"/>
    <col min="13854" max="13854" width="5.3984375" bestFit="1" customWidth="1"/>
    <col min="13855" max="13855" width="7.59765625" customWidth="1"/>
    <col min="13856" max="13856" width="5.3984375" customWidth="1"/>
    <col min="13857" max="13857" width="7.59765625" customWidth="1"/>
    <col min="13858" max="13858" width="5.3984375" bestFit="1" customWidth="1"/>
    <col min="13859" max="13859" width="7.59765625" customWidth="1"/>
    <col min="13860" max="13860" width="5.3984375" customWidth="1"/>
    <col min="13861" max="13861" width="7.59765625" customWidth="1"/>
    <col min="13862" max="13862" width="5.3984375" bestFit="1" customWidth="1"/>
    <col min="13863" max="13863" width="7.59765625" customWidth="1"/>
    <col min="13864" max="13864" width="5.3984375" customWidth="1"/>
    <col min="13865" max="13865" width="7.59765625" customWidth="1"/>
    <col min="13866" max="13866" width="5.3984375" bestFit="1" customWidth="1"/>
    <col min="13867" max="13867" width="7.59765625" customWidth="1"/>
    <col min="13868" max="13868" width="5.3984375" customWidth="1"/>
    <col min="13869" max="13869" width="7.59765625" customWidth="1"/>
    <col min="13870" max="13870" width="5.3984375" bestFit="1" customWidth="1"/>
    <col min="13871" max="13871" width="7.59765625" customWidth="1"/>
    <col min="13872" max="13872" width="5.3984375" customWidth="1"/>
    <col min="13873" max="13873" width="7.59765625" customWidth="1"/>
    <col min="13874" max="13874" width="5.3984375" bestFit="1" customWidth="1"/>
    <col min="13875" max="13875" width="7.59765625" customWidth="1"/>
    <col min="13876" max="13876" width="5.3984375" customWidth="1"/>
    <col min="13877" max="13877" width="7.59765625" customWidth="1"/>
    <col min="13878" max="13878" width="5.3984375" bestFit="1" customWidth="1"/>
    <col min="13879" max="13879" width="7.59765625" customWidth="1"/>
    <col min="13880" max="13880" width="5.3984375" customWidth="1"/>
    <col min="13881" max="13881" width="7.59765625" customWidth="1"/>
    <col min="13882" max="13882" width="5.3984375" bestFit="1" customWidth="1"/>
    <col min="13883" max="13883" width="7.59765625" customWidth="1"/>
    <col min="13884" max="13884" width="5.3984375" customWidth="1"/>
    <col min="13885" max="13885" width="7.59765625" customWidth="1"/>
    <col min="13886" max="13886" width="5.3984375" bestFit="1" customWidth="1"/>
    <col min="13887" max="13887" width="7.59765625" customWidth="1"/>
    <col min="13888" max="13888" width="5.3984375" customWidth="1"/>
    <col min="13889" max="13889" width="7.59765625" customWidth="1"/>
    <col min="13890" max="13890" width="5.3984375" bestFit="1" customWidth="1"/>
    <col min="13891" max="13891" width="7.59765625" customWidth="1"/>
    <col min="13892" max="13892" width="5.3984375" customWidth="1"/>
    <col min="13893" max="13893" width="7.59765625" customWidth="1"/>
    <col min="13894" max="13894" width="5.3984375" bestFit="1" customWidth="1"/>
    <col min="13896" max="13897" width="5.3984375" bestFit="1" customWidth="1"/>
    <col min="13898" max="13898" width="2.09765625" bestFit="1" customWidth="1"/>
    <col min="14049" max="14049" width="4.3984375" customWidth="1"/>
    <col min="14050" max="14050" width="30.5" customWidth="1"/>
    <col min="14053" max="14053" width="10.69921875" customWidth="1"/>
    <col min="14054" max="14054" width="5.19921875" customWidth="1"/>
    <col min="14055" max="14055" width="7.59765625" customWidth="1"/>
    <col min="14056" max="14056" width="5.3984375" customWidth="1"/>
    <col min="14057" max="14057" width="7.59765625" customWidth="1"/>
    <col min="14058" max="14058" width="6" bestFit="1" customWidth="1"/>
    <col min="14059" max="14059" width="7.59765625" customWidth="1"/>
    <col min="14060" max="14060" width="5.3984375" customWidth="1"/>
    <col min="14061" max="14061" width="7.59765625" customWidth="1"/>
    <col min="14062" max="14062" width="5.3984375" bestFit="1" customWidth="1"/>
    <col min="14063" max="14063" width="7.59765625" customWidth="1"/>
    <col min="14064" max="14064" width="5.3984375" customWidth="1"/>
    <col min="14065" max="14065" width="7.59765625" customWidth="1"/>
    <col min="14066" max="14066" width="5.3984375" bestFit="1" customWidth="1"/>
    <col min="14067" max="14067" width="7.59765625" customWidth="1"/>
    <col min="14068" max="14068" width="5.3984375" customWidth="1"/>
    <col min="14069" max="14069" width="7.59765625" customWidth="1"/>
    <col min="14070" max="14070" width="5.3984375" bestFit="1" customWidth="1"/>
    <col min="14071" max="14071" width="7.59765625" customWidth="1"/>
    <col min="14072" max="14072" width="5.3984375" customWidth="1"/>
    <col min="14073" max="14073" width="7.59765625" customWidth="1"/>
    <col min="14074" max="14074" width="5.3984375" bestFit="1" customWidth="1"/>
    <col min="14075" max="14075" width="7.59765625" customWidth="1"/>
    <col min="14076" max="14076" width="5.3984375" customWidth="1"/>
    <col min="14077" max="14077" width="7.59765625" customWidth="1"/>
    <col min="14078" max="14078" width="5.3984375" bestFit="1" customWidth="1"/>
    <col min="14079" max="14079" width="7.59765625" customWidth="1"/>
    <col min="14080" max="14080" width="5.3984375" customWidth="1"/>
    <col min="14081" max="14081" width="7.59765625" customWidth="1"/>
    <col min="14082" max="14082" width="5.3984375" bestFit="1" customWidth="1"/>
    <col min="14083" max="14083" width="7.59765625" customWidth="1"/>
    <col min="14084" max="14084" width="5.3984375" customWidth="1"/>
    <col min="14085" max="14085" width="7.59765625" customWidth="1"/>
    <col min="14086" max="14086" width="5.3984375" bestFit="1" customWidth="1"/>
    <col min="14087" max="14087" width="7.59765625" customWidth="1"/>
    <col min="14088" max="14088" width="5.3984375" customWidth="1"/>
    <col min="14089" max="14089" width="7.59765625" customWidth="1"/>
    <col min="14090" max="14090" width="5.3984375" bestFit="1" customWidth="1"/>
    <col min="14091" max="14091" width="7.59765625" customWidth="1"/>
    <col min="14092" max="14092" width="5.3984375" customWidth="1"/>
    <col min="14093" max="14093" width="7.59765625" customWidth="1"/>
    <col min="14094" max="14094" width="5.3984375" bestFit="1" customWidth="1"/>
    <col min="14095" max="14095" width="7.59765625" customWidth="1"/>
    <col min="14096" max="14096" width="5.3984375" customWidth="1"/>
    <col min="14097" max="14097" width="7.59765625" customWidth="1"/>
    <col min="14098" max="14098" width="5.3984375" bestFit="1" customWidth="1"/>
    <col min="14099" max="14099" width="7.59765625" customWidth="1"/>
    <col min="14100" max="14100" width="5.3984375" customWidth="1"/>
    <col min="14101" max="14101" width="7.59765625" customWidth="1"/>
    <col min="14102" max="14102" width="5.3984375" bestFit="1" customWidth="1"/>
    <col min="14103" max="14103" width="7.59765625" customWidth="1"/>
    <col min="14104" max="14104" width="5.3984375" customWidth="1"/>
    <col min="14105" max="14105" width="7.59765625" customWidth="1"/>
    <col min="14106" max="14106" width="5.3984375" bestFit="1" customWidth="1"/>
    <col min="14107" max="14107" width="7.59765625" customWidth="1"/>
    <col min="14108" max="14108" width="5.3984375" customWidth="1"/>
    <col min="14109" max="14109" width="7.59765625" customWidth="1"/>
    <col min="14110" max="14110" width="5.3984375" bestFit="1" customWidth="1"/>
    <col min="14111" max="14111" width="7.59765625" customWidth="1"/>
    <col min="14112" max="14112" width="5.3984375" customWidth="1"/>
    <col min="14113" max="14113" width="7.59765625" customWidth="1"/>
    <col min="14114" max="14114" width="5.3984375" bestFit="1" customWidth="1"/>
    <col min="14115" max="14115" width="7.59765625" customWidth="1"/>
    <col min="14116" max="14116" width="5.3984375" customWidth="1"/>
    <col min="14117" max="14117" width="7.59765625" customWidth="1"/>
    <col min="14118" max="14118" width="5.3984375" bestFit="1" customWidth="1"/>
    <col min="14119" max="14119" width="7.59765625" customWidth="1"/>
    <col min="14120" max="14120" width="5.3984375" customWidth="1"/>
    <col min="14121" max="14121" width="7.59765625" customWidth="1"/>
    <col min="14122" max="14122" width="5.3984375" bestFit="1" customWidth="1"/>
    <col min="14123" max="14123" width="7.59765625" customWidth="1"/>
    <col min="14124" max="14124" width="5.3984375" customWidth="1"/>
    <col min="14125" max="14125" width="7.59765625" customWidth="1"/>
    <col min="14126" max="14126" width="5.3984375" bestFit="1" customWidth="1"/>
    <col min="14127" max="14127" width="7.59765625" customWidth="1"/>
    <col min="14128" max="14128" width="5.3984375" customWidth="1"/>
    <col min="14129" max="14129" width="7.59765625" customWidth="1"/>
    <col min="14130" max="14130" width="5.3984375" bestFit="1" customWidth="1"/>
    <col min="14131" max="14131" width="7.59765625" customWidth="1"/>
    <col min="14132" max="14132" width="5.3984375" customWidth="1"/>
    <col min="14133" max="14133" width="7.59765625" customWidth="1"/>
    <col min="14134" max="14134" width="5.3984375" bestFit="1" customWidth="1"/>
    <col min="14135" max="14135" width="7.59765625" customWidth="1"/>
    <col min="14136" max="14136" width="5.3984375" customWidth="1"/>
    <col min="14137" max="14137" width="7.59765625" customWidth="1"/>
    <col min="14138" max="14138" width="5.3984375" bestFit="1" customWidth="1"/>
    <col min="14139" max="14139" width="7.59765625" customWidth="1"/>
    <col min="14140" max="14140" width="5.3984375" customWidth="1"/>
    <col min="14141" max="14141" width="7.59765625" customWidth="1"/>
    <col min="14142" max="14142" width="5.3984375" bestFit="1" customWidth="1"/>
    <col min="14143" max="14143" width="7.59765625" customWidth="1"/>
    <col min="14144" max="14144" width="5.3984375" customWidth="1"/>
    <col min="14145" max="14145" width="7.59765625" customWidth="1"/>
    <col min="14146" max="14146" width="5.3984375" bestFit="1" customWidth="1"/>
    <col min="14147" max="14147" width="7.59765625" customWidth="1"/>
    <col min="14148" max="14148" width="5.3984375" customWidth="1"/>
    <col min="14149" max="14149" width="7.59765625" customWidth="1"/>
    <col min="14150" max="14150" width="5.3984375" bestFit="1" customWidth="1"/>
    <col min="14152" max="14153" width="5.3984375" bestFit="1" customWidth="1"/>
    <col min="14154" max="14154" width="2.09765625" bestFit="1" customWidth="1"/>
    <col min="14305" max="14305" width="4.3984375" customWidth="1"/>
    <col min="14306" max="14306" width="30.5" customWidth="1"/>
    <col min="14309" max="14309" width="10.69921875" customWidth="1"/>
    <col min="14310" max="14310" width="5.19921875" customWidth="1"/>
    <col min="14311" max="14311" width="7.59765625" customWidth="1"/>
    <col min="14312" max="14312" width="5.3984375" customWidth="1"/>
    <col min="14313" max="14313" width="7.59765625" customWidth="1"/>
    <col min="14314" max="14314" width="6" bestFit="1" customWidth="1"/>
    <col min="14315" max="14315" width="7.59765625" customWidth="1"/>
    <col min="14316" max="14316" width="5.3984375" customWidth="1"/>
    <col min="14317" max="14317" width="7.59765625" customWidth="1"/>
    <col min="14318" max="14318" width="5.3984375" bestFit="1" customWidth="1"/>
    <col min="14319" max="14319" width="7.59765625" customWidth="1"/>
    <col min="14320" max="14320" width="5.3984375" customWidth="1"/>
    <col min="14321" max="14321" width="7.59765625" customWidth="1"/>
    <col min="14322" max="14322" width="5.3984375" bestFit="1" customWidth="1"/>
    <col min="14323" max="14323" width="7.59765625" customWidth="1"/>
    <col min="14324" max="14324" width="5.3984375" customWidth="1"/>
    <col min="14325" max="14325" width="7.59765625" customWidth="1"/>
    <col min="14326" max="14326" width="5.3984375" bestFit="1" customWidth="1"/>
    <col min="14327" max="14327" width="7.59765625" customWidth="1"/>
    <col min="14328" max="14328" width="5.3984375" customWidth="1"/>
    <col min="14329" max="14329" width="7.59765625" customWidth="1"/>
    <col min="14330" max="14330" width="5.3984375" bestFit="1" customWidth="1"/>
    <col min="14331" max="14331" width="7.59765625" customWidth="1"/>
    <col min="14332" max="14332" width="5.3984375" customWidth="1"/>
    <col min="14333" max="14333" width="7.59765625" customWidth="1"/>
    <col min="14334" max="14334" width="5.3984375" bestFit="1" customWidth="1"/>
    <col min="14335" max="14335" width="7.59765625" customWidth="1"/>
    <col min="14336" max="14336" width="5.3984375" customWidth="1"/>
    <col min="14337" max="14337" width="7.59765625" customWidth="1"/>
    <col min="14338" max="14338" width="5.3984375" bestFit="1" customWidth="1"/>
    <col min="14339" max="14339" width="7.59765625" customWidth="1"/>
    <col min="14340" max="14340" width="5.3984375" customWidth="1"/>
    <col min="14341" max="14341" width="7.59765625" customWidth="1"/>
    <col min="14342" max="14342" width="5.3984375" bestFit="1" customWidth="1"/>
    <col min="14343" max="14343" width="7.59765625" customWidth="1"/>
    <col min="14344" max="14344" width="5.3984375" customWidth="1"/>
    <col min="14345" max="14345" width="7.59765625" customWidth="1"/>
    <col min="14346" max="14346" width="5.3984375" bestFit="1" customWidth="1"/>
    <col min="14347" max="14347" width="7.59765625" customWidth="1"/>
    <col min="14348" max="14348" width="5.3984375" customWidth="1"/>
    <col min="14349" max="14349" width="7.59765625" customWidth="1"/>
    <col min="14350" max="14350" width="5.3984375" bestFit="1" customWidth="1"/>
    <col min="14351" max="14351" width="7.59765625" customWidth="1"/>
    <col min="14352" max="14352" width="5.3984375" customWidth="1"/>
    <col min="14353" max="14353" width="7.59765625" customWidth="1"/>
    <col min="14354" max="14354" width="5.3984375" bestFit="1" customWidth="1"/>
    <col min="14355" max="14355" width="7.59765625" customWidth="1"/>
    <col min="14356" max="14356" width="5.3984375" customWidth="1"/>
    <col min="14357" max="14357" width="7.59765625" customWidth="1"/>
    <col min="14358" max="14358" width="5.3984375" bestFit="1" customWidth="1"/>
    <col min="14359" max="14359" width="7.59765625" customWidth="1"/>
    <col min="14360" max="14360" width="5.3984375" customWidth="1"/>
    <col min="14361" max="14361" width="7.59765625" customWidth="1"/>
    <col min="14362" max="14362" width="5.3984375" bestFit="1" customWidth="1"/>
    <col min="14363" max="14363" width="7.59765625" customWidth="1"/>
    <col min="14364" max="14364" width="5.3984375" customWidth="1"/>
    <col min="14365" max="14365" width="7.59765625" customWidth="1"/>
    <col min="14366" max="14366" width="5.3984375" bestFit="1" customWidth="1"/>
    <col min="14367" max="14367" width="7.59765625" customWidth="1"/>
    <col min="14368" max="14368" width="5.3984375" customWidth="1"/>
    <col min="14369" max="14369" width="7.59765625" customWidth="1"/>
    <col min="14370" max="14370" width="5.3984375" bestFit="1" customWidth="1"/>
    <col min="14371" max="14371" width="7.59765625" customWidth="1"/>
    <col min="14372" max="14372" width="5.3984375" customWidth="1"/>
    <col min="14373" max="14373" width="7.59765625" customWidth="1"/>
    <col min="14374" max="14374" width="5.3984375" bestFit="1" customWidth="1"/>
    <col min="14375" max="14375" width="7.59765625" customWidth="1"/>
    <col min="14376" max="14376" width="5.3984375" customWidth="1"/>
    <col min="14377" max="14377" width="7.59765625" customWidth="1"/>
    <col min="14378" max="14378" width="5.3984375" bestFit="1" customWidth="1"/>
    <col min="14379" max="14379" width="7.59765625" customWidth="1"/>
    <col min="14380" max="14380" width="5.3984375" customWidth="1"/>
    <col min="14381" max="14381" width="7.59765625" customWidth="1"/>
    <col min="14382" max="14382" width="5.3984375" bestFit="1" customWidth="1"/>
    <col min="14383" max="14383" width="7.59765625" customWidth="1"/>
    <col min="14384" max="14384" width="5.3984375" customWidth="1"/>
    <col min="14385" max="14385" width="7.59765625" customWidth="1"/>
    <col min="14386" max="14386" width="5.3984375" bestFit="1" customWidth="1"/>
    <col min="14387" max="14387" width="7.59765625" customWidth="1"/>
    <col min="14388" max="14388" width="5.3984375" customWidth="1"/>
    <col min="14389" max="14389" width="7.59765625" customWidth="1"/>
    <col min="14390" max="14390" width="5.3984375" bestFit="1" customWidth="1"/>
    <col min="14391" max="14391" width="7.59765625" customWidth="1"/>
    <col min="14392" max="14392" width="5.3984375" customWidth="1"/>
    <col min="14393" max="14393" width="7.59765625" customWidth="1"/>
    <col min="14394" max="14394" width="5.3984375" bestFit="1" customWidth="1"/>
    <col min="14395" max="14395" width="7.59765625" customWidth="1"/>
    <col min="14396" max="14396" width="5.3984375" customWidth="1"/>
    <col min="14397" max="14397" width="7.59765625" customWidth="1"/>
    <col min="14398" max="14398" width="5.3984375" bestFit="1" customWidth="1"/>
    <col min="14399" max="14399" width="7.59765625" customWidth="1"/>
    <col min="14400" max="14400" width="5.3984375" customWidth="1"/>
    <col min="14401" max="14401" width="7.59765625" customWidth="1"/>
    <col min="14402" max="14402" width="5.3984375" bestFit="1" customWidth="1"/>
    <col min="14403" max="14403" width="7.59765625" customWidth="1"/>
    <col min="14404" max="14404" width="5.3984375" customWidth="1"/>
    <col min="14405" max="14405" width="7.59765625" customWidth="1"/>
    <col min="14406" max="14406" width="5.3984375" bestFit="1" customWidth="1"/>
    <col min="14408" max="14409" width="5.3984375" bestFit="1" customWidth="1"/>
    <col min="14410" max="14410" width="2.09765625" bestFit="1" customWidth="1"/>
    <col min="14561" max="14561" width="4.3984375" customWidth="1"/>
    <col min="14562" max="14562" width="30.5" customWidth="1"/>
    <col min="14565" max="14565" width="10.69921875" customWidth="1"/>
    <col min="14566" max="14566" width="5.19921875" customWidth="1"/>
    <col min="14567" max="14567" width="7.59765625" customWidth="1"/>
    <col min="14568" max="14568" width="5.3984375" customWidth="1"/>
    <col min="14569" max="14569" width="7.59765625" customWidth="1"/>
    <col min="14570" max="14570" width="6" bestFit="1" customWidth="1"/>
    <col min="14571" max="14571" width="7.59765625" customWidth="1"/>
    <col min="14572" max="14572" width="5.3984375" customWidth="1"/>
    <col min="14573" max="14573" width="7.59765625" customWidth="1"/>
    <col min="14574" max="14574" width="5.3984375" bestFit="1" customWidth="1"/>
    <col min="14575" max="14575" width="7.59765625" customWidth="1"/>
    <col min="14576" max="14576" width="5.3984375" customWidth="1"/>
    <col min="14577" max="14577" width="7.59765625" customWidth="1"/>
    <col min="14578" max="14578" width="5.3984375" bestFit="1" customWidth="1"/>
    <col min="14579" max="14579" width="7.59765625" customWidth="1"/>
    <col min="14580" max="14580" width="5.3984375" customWidth="1"/>
    <col min="14581" max="14581" width="7.59765625" customWidth="1"/>
    <col min="14582" max="14582" width="5.3984375" bestFit="1" customWidth="1"/>
    <col min="14583" max="14583" width="7.59765625" customWidth="1"/>
    <col min="14584" max="14584" width="5.3984375" customWidth="1"/>
    <col min="14585" max="14585" width="7.59765625" customWidth="1"/>
    <col min="14586" max="14586" width="5.3984375" bestFit="1" customWidth="1"/>
    <col min="14587" max="14587" width="7.59765625" customWidth="1"/>
    <col min="14588" max="14588" width="5.3984375" customWidth="1"/>
    <col min="14589" max="14589" width="7.59765625" customWidth="1"/>
    <col min="14590" max="14590" width="5.3984375" bestFit="1" customWidth="1"/>
    <col min="14591" max="14591" width="7.59765625" customWidth="1"/>
    <col min="14592" max="14592" width="5.3984375" customWidth="1"/>
    <col min="14593" max="14593" width="7.59765625" customWidth="1"/>
    <col min="14594" max="14594" width="5.3984375" bestFit="1" customWidth="1"/>
    <col min="14595" max="14595" width="7.59765625" customWidth="1"/>
    <col min="14596" max="14596" width="5.3984375" customWidth="1"/>
    <col min="14597" max="14597" width="7.59765625" customWidth="1"/>
    <col min="14598" max="14598" width="5.3984375" bestFit="1" customWidth="1"/>
    <col min="14599" max="14599" width="7.59765625" customWidth="1"/>
    <col min="14600" max="14600" width="5.3984375" customWidth="1"/>
    <col min="14601" max="14601" width="7.59765625" customWidth="1"/>
    <col min="14602" max="14602" width="5.3984375" bestFit="1" customWidth="1"/>
    <col min="14603" max="14603" width="7.59765625" customWidth="1"/>
    <col min="14604" max="14604" width="5.3984375" customWidth="1"/>
    <col min="14605" max="14605" width="7.59765625" customWidth="1"/>
    <col min="14606" max="14606" width="5.3984375" bestFit="1" customWidth="1"/>
    <col min="14607" max="14607" width="7.59765625" customWidth="1"/>
    <col min="14608" max="14608" width="5.3984375" customWidth="1"/>
    <col min="14609" max="14609" width="7.59765625" customWidth="1"/>
    <col min="14610" max="14610" width="5.3984375" bestFit="1" customWidth="1"/>
    <col min="14611" max="14611" width="7.59765625" customWidth="1"/>
    <col min="14612" max="14612" width="5.3984375" customWidth="1"/>
    <col min="14613" max="14613" width="7.59765625" customWidth="1"/>
    <col min="14614" max="14614" width="5.3984375" bestFit="1" customWidth="1"/>
    <col min="14615" max="14615" width="7.59765625" customWidth="1"/>
    <col min="14616" max="14616" width="5.3984375" customWidth="1"/>
    <col min="14617" max="14617" width="7.59765625" customWidth="1"/>
    <col min="14618" max="14618" width="5.3984375" bestFit="1" customWidth="1"/>
    <col min="14619" max="14619" width="7.59765625" customWidth="1"/>
    <col min="14620" max="14620" width="5.3984375" customWidth="1"/>
    <col min="14621" max="14621" width="7.59765625" customWidth="1"/>
    <col min="14622" max="14622" width="5.3984375" bestFit="1" customWidth="1"/>
    <col min="14623" max="14623" width="7.59765625" customWidth="1"/>
    <col min="14624" max="14624" width="5.3984375" customWidth="1"/>
    <col min="14625" max="14625" width="7.59765625" customWidth="1"/>
    <col min="14626" max="14626" width="5.3984375" bestFit="1" customWidth="1"/>
    <col min="14627" max="14627" width="7.59765625" customWidth="1"/>
    <col min="14628" max="14628" width="5.3984375" customWidth="1"/>
    <col min="14629" max="14629" width="7.59765625" customWidth="1"/>
    <col min="14630" max="14630" width="5.3984375" bestFit="1" customWidth="1"/>
    <col min="14631" max="14631" width="7.59765625" customWidth="1"/>
    <col min="14632" max="14632" width="5.3984375" customWidth="1"/>
    <col min="14633" max="14633" width="7.59765625" customWidth="1"/>
    <col min="14634" max="14634" width="5.3984375" bestFit="1" customWidth="1"/>
    <col min="14635" max="14635" width="7.59765625" customWidth="1"/>
    <col min="14636" max="14636" width="5.3984375" customWidth="1"/>
    <col min="14637" max="14637" width="7.59765625" customWidth="1"/>
    <col min="14638" max="14638" width="5.3984375" bestFit="1" customWidth="1"/>
    <col min="14639" max="14639" width="7.59765625" customWidth="1"/>
    <col min="14640" max="14640" width="5.3984375" customWidth="1"/>
    <col min="14641" max="14641" width="7.59765625" customWidth="1"/>
    <col min="14642" max="14642" width="5.3984375" bestFit="1" customWidth="1"/>
    <col min="14643" max="14643" width="7.59765625" customWidth="1"/>
    <col min="14644" max="14644" width="5.3984375" customWidth="1"/>
    <col min="14645" max="14645" width="7.59765625" customWidth="1"/>
    <col min="14646" max="14646" width="5.3984375" bestFit="1" customWidth="1"/>
    <col min="14647" max="14647" width="7.59765625" customWidth="1"/>
    <col min="14648" max="14648" width="5.3984375" customWidth="1"/>
    <col min="14649" max="14649" width="7.59765625" customWidth="1"/>
    <col min="14650" max="14650" width="5.3984375" bestFit="1" customWidth="1"/>
    <col min="14651" max="14651" width="7.59765625" customWidth="1"/>
    <col min="14652" max="14652" width="5.3984375" customWidth="1"/>
    <col min="14653" max="14653" width="7.59765625" customWidth="1"/>
    <col min="14654" max="14654" width="5.3984375" bestFit="1" customWidth="1"/>
    <col min="14655" max="14655" width="7.59765625" customWidth="1"/>
    <col min="14656" max="14656" width="5.3984375" customWidth="1"/>
    <col min="14657" max="14657" width="7.59765625" customWidth="1"/>
    <col min="14658" max="14658" width="5.3984375" bestFit="1" customWidth="1"/>
    <col min="14659" max="14659" width="7.59765625" customWidth="1"/>
    <col min="14660" max="14660" width="5.3984375" customWidth="1"/>
    <col min="14661" max="14661" width="7.59765625" customWidth="1"/>
    <col min="14662" max="14662" width="5.3984375" bestFit="1" customWidth="1"/>
    <col min="14664" max="14665" width="5.3984375" bestFit="1" customWidth="1"/>
    <col min="14666" max="14666" width="2.09765625" bestFit="1" customWidth="1"/>
    <col min="14817" max="14817" width="4.3984375" customWidth="1"/>
    <col min="14818" max="14818" width="30.5" customWidth="1"/>
    <col min="14821" max="14821" width="10.69921875" customWidth="1"/>
    <col min="14822" max="14822" width="5.19921875" customWidth="1"/>
    <col min="14823" max="14823" width="7.59765625" customWidth="1"/>
    <col min="14824" max="14824" width="5.3984375" customWidth="1"/>
    <col min="14825" max="14825" width="7.59765625" customWidth="1"/>
    <col min="14826" max="14826" width="6" bestFit="1" customWidth="1"/>
    <col min="14827" max="14827" width="7.59765625" customWidth="1"/>
    <col min="14828" max="14828" width="5.3984375" customWidth="1"/>
    <col min="14829" max="14829" width="7.59765625" customWidth="1"/>
    <col min="14830" max="14830" width="5.3984375" bestFit="1" customWidth="1"/>
    <col min="14831" max="14831" width="7.59765625" customWidth="1"/>
    <col min="14832" max="14832" width="5.3984375" customWidth="1"/>
    <col min="14833" max="14833" width="7.59765625" customWidth="1"/>
    <col min="14834" max="14834" width="5.3984375" bestFit="1" customWidth="1"/>
    <col min="14835" max="14835" width="7.59765625" customWidth="1"/>
    <col min="14836" max="14836" width="5.3984375" customWidth="1"/>
    <col min="14837" max="14837" width="7.59765625" customWidth="1"/>
    <col min="14838" max="14838" width="5.3984375" bestFit="1" customWidth="1"/>
    <col min="14839" max="14839" width="7.59765625" customWidth="1"/>
    <col min="14840" max="14840" width="5.3984375" customWidth="1"/>
    <col min="14841" max="14841" width="7.59765625" customWidth="1"/>
    <col min="14842" max="14842" width="5.3984375" bestFit="1" customWidth="1"/>
    <col min="14843" max="14843" width="7.59765625" customWidth="1"/>
    <col min="14844" max="14844" width="5.3984375" customWidth="1"/>
    <col min="14845" max="14845" width="7.59765625" customWidth="1"/>
    <col min="14846" max="14846" width="5.3984375" bestFit="1" customWidth="1"/>
    <col min="14847" max="14847" width="7.59765625" customWidth="1"/>
    <col min="14848" max="14848" width="5.3984375" customWidth="1"/>
    <col min="14849" max="14849" width="7.59765625" customWidth="1"/>
    <col min="14850" max="14850" width="5.3984375" bestFit="1" customWidth="1"/>
    <col min="14851" max="14851" width="7.59765625" customWidth="1"/>
    <col min="14852" max="14852" width="5.3984375" customWidth="1"/>
    <col min="14853" max="14853" width="7.59765625" customWidth="1"/>
    <col min="14854" max="14854" width="5.3984375" bestFit="1" customWidth="1"/>
    <col min="14855" max="14855" width="7.59765625" customWidth="1"/>
    <col min="14856" max="14856" width="5.3984375" customWidth="1"/>
    <col min="14857" max="14857" width="7.59765625" customWidth="1"/>
    <col min="14858" max="14858" width="5.3984375" bestFit="1" customWidth="1"/>
    <col min="14859" max="14859" width="7.59765625" customWidth="1"/>
    <col min="14860" max="14860" width="5.3984375" customWidth="1"/>
    <col min="14861" max="14861" width="7.59765625" customWidth="1"/>
    <col min="14862" max="14862" width="5.3984375" bestFit="1" customWidth="1"/>
    <col min="14863" max="14863" width="7.59765625" customWidth="1"/>
    <col min="14864" max="14864" width="5.3984375" customWidth="1"/>
    <col min="14865" max="14865" width="7.59765625" customWidth="1"/>
    <col min="14866" max="14866" width="5.3984375" bestFit="1" customWidth="1"/>
    <col min="14867" max="14867" width="7.59765625" customWidth="1"/>
    <col min="14868" max="14868" width="5.3984375" customWidth="1"/>
    <col min="14869" max="14869" width="7.59765625" customWidth="1"/>
    <col min="14870" max="14870" width="5.3984375" bestFit="1" customWidth="1"/>
    <col min="14871" max="14871" width="7.59765625" customWidth="1"/>
    <col min="14872" max="14872" width="5.3984375" customWidth="1"/>
    <col min="14873" max="14873" width="7.59765625" customWidth="1"/>
    <col min="14874" max="14874" width="5.3984375" bestFit="1" customWidth="1"/>
    <col min="14875" max="14875" width="7.59765625" customWidth="1"/>
    <col min="14876" max="14876" width="5.3984375" customWidth="1"/>
    <col min="14877" max="14877" width="7.59765625" customWidth="1"/>
    <col min="14878" max="14878" width="5.3984375" bestFit="1" customWidth="1"/>
    <col min="14879" max="14879" width="7.59765625" customWidth="1"/>
    <col min="14880" max="14880" width="5.3984375" customWidth="1"/>
    <col min="14881" max="14881" width="7.59765625" customWidth="1"/>
    <col min="14882" max="14882" width="5.3984375" bestFit="1" customWidth="1"/>
    <col min="14883" max="14883" width="7.59765625" customWidth="1"/>
    <col min="14884" max="14884" width="5.3984375" customWidth="1"/>
    <col min="14885" max="14885" width="7.59765625" customWidth="1"/>
    <col min="14886" max="14886" width="5.3984375" bestFit="1" customWidth="1"/>
    <col min="14887" max="14887" width="7.59765625" customWidth="1"/>
    <col min="14888" max="14888" width="5.3984375" customWidth="1"/>
    <col min="14889" max="14889" width="7.59765625" customWidth="1"/>
    <col min="14890" max="14890" width="5.3984375" bestFit="1" customWidth="1"/>
    <col min="14891" max="14891" width="7.59765625" customWidth="1"/>
    <col min="14892" max="14892" width="5.3984375" customWidth="1"/>
    <col min="14893" max="14893" width="7.59765625" customWidth="1"/>
    <col min="14894" max="14894" width="5.3984375" bestFit="1" customWidth="1"/>
    <col min="14895" max="14895" width="7.59765625" customWidth="1"/>
    <col min="14896" max="14896" width="5.3984375" customWidth="1"/>
    <col min="14897" max="14897" width="7.59765625" customWidth="1"/>
    <col min="14898" max="14898" width="5.3984375" bestFit="1" customWidth="1"/>
    <col min="14899" max="14899" width="7.59765625" customWidth="1"/>
    <col min="14900" max="14900" width="5.3984375" customWidth="1"/>
    <col min="14901" max="14901" width="7.59765625" customWidth="1"/>
    <col min="14902" max="14902" width="5.3984375" bestFit="1" customWidth="1"/>
    <col min="14903" max="14903" width="7.59765625" customWidth="1"/>
    <col min="14904" max="14904" width="5.3984375" customWidth="1"/>
    <col min="14905" max="14905" width="7.59765625" customWidth="1"/>
    <col min="14906" max="14906" width="5.3984375" bestFit="1" customWidth="1"/>
    <col min="14907" max="14907" width="7.59765625" customWidth="1"/>
    <col min="14908" max="14908" width="5.3984375" customWidth="1"/>
    <col min="14909" max="14909" width="7.59765625" customWidth="1"/>
    <col min="14910" max="14910" width="5.3984375" bestFit="1" customWidth="1"/>
    <col min="14911" max="14911" width="7.59765625" customWidth="1"/>
    <col min="14912" max="14912" width="5.3984375" customWidth="1"/>
    <col min="14913" max="14913" width="7.59765625" customWidth="1"/>
    <col min="14914" max="14914" width="5.3984375" bestFit="1" customWidth="1"/>
    <col min="14915" max="14915" width="7.59765625" customWidth="1"/>
    <col min="14916" max="14916" width="5.3984375" customWidth="1"/>
    <col min="14917" max="14917" width="7.59765625" customWidth="1"/>
    <col min="14918" max="14918" width="5.3984375" bestFit="1" customWidth="1"/>
    <col min="14920" max="14921" width="5.3984375" bestFit="1" customWidth="1"/>
    <col min="14922" max="14922" width="2.09765625" bestFit="1" customWidth="1"/>
    <col min="15073" max="15073" width="4.3984375" customWidth="1"/>
    <col min="15074" max="15074" width="30.5" customWidth="1"/>
    <col min="15077" max="15077" width="10.69921875" customWidth="1"/>
    <col min="15078" max="15078" width="5.19921875" customWidth="1"/>
    <col min="15079" max="15079" width="7.59765625" customWidth="1"/>
    <col min="15080" max="15080" width="5.3984375" customWidth="1"/>
    <col min="15081" max="15081" width="7.59765625" customWidth="1"/>
    <col min="15082" max="15082" width="6" bestFit="1" customWidth="1"/>
    <col min="15083" max="15083" width="7.59765625" customWidth="1"/>
    <col min="15084" max="15084" width="5.3984375" customWidth="1"/>
    <col min="15085" max="15085" width="7.59765625" customWidth="1"/>
    <col min="15086" max="15086" width="5.3984375" bestFit="1" customWidth="1"/>
    <col min="15087" max="15087" width="7.59765625" customWidth="1"/>
    <col min="15088" max="15088" width="5.3984375" customWidth="1"/>
    <col min="15089" max="15089" width="7.59765625" customWidth="1"/>
    <col min="15090" max="15090" width="5.3984375" bestFit="1" customWidth="1"/>
    <col min="15091" max="15091" width="7.59765625" customWidth="1"/>
    <col min="15092" max="15092" width="5.3984375" customWidth="1"/>
    <col min="15093" max="15093" width="7.59765625" customWidth="1"/>
    <col min="15094" max="15094" width="5.3984375" bestFit="1" customWidth="1"/>
    <col min="15095" max="15095" width="7.59765625" customWidth="1"/>
    <col min="15096" max="15096" width="5.3984375" customWidth="1"/>
    <col min="15097" max="15097" width="7.59765625" customWidth="1"/>
    <col min="15098" max="15098" width="5.3984375" bestFit="1" customWidth="1"/>
    <col min="15099" max="15099" width="7.59765625" customWidth="1"/>
    <col min="15100" max="15100" width="5.3984375" customWidth="1"/>
    <col min="15101" max="15101" width="7.59765625" customWidth="1"/>
    <col min="15102" max="15102" width="5.3984375" bestFit="1" customWidth="1"/>
    <col min="15103" max="15103" width="7.59765625" customWidth="1"/>
    <col min="15104" max="15104" width="5.3984375" customWidth="1"/>
    <col min="15105" max="15105" width="7.59765625" customWidth="1"/>
    <col min="15106" max="15106" width="5.3984375" bestFit="1" customWidth="1"/>
    <col min="15107" max="15107" width="7.59765625" customWidth="1"/>
    <col min="15108" max="15108" width="5.3984375" customWidth="1"/>
    <col min="15109" max="15109" width="7.59765625" customWidth="1"/>
    <col min="15110" max="15110" width="5.3984375" bestFit="1" customWidth="1"/>
    <col min="15111" max="15111" width="7.59765625" customWidth="1"/>
    <col min="15112" max="15112" width="5.3984375" customWidth="1"/>
    <col min="15113" max="15113" width="7.59765625" customWidth="1"/>
    <col min="15114" max="15114" width="5.3984375" bestFit="1" customWidth="1"/>
    <col min="15115" max="15115" width="7.59765625" customWidth="1"/>
    <col min="15116" max="15116" width="5.3984375" customWidth="1"/>
    <col min="15117" max="15117" width="7.59765625" customWidth="1"/>
    <col min="15118" max="15118" width="5.3984375" bestFit="1" customWidth="1"/>
    <col min="15119" max="15119" width="7.59765625" customWidth="1"/>
    <col min="15120" max="15120" width="5.3984375" customWidth="1"/>
    <col min="15121" max="15121" width="7.59765625" customWidth="1"/>
    <col min="15122" max="15122" width="5.3984375" bestFit="1" customWidth="1"/>
    <col min="15123" max="15123" width="7.59765625" customWidth="1"/>
    <col min="15124" max="15124" width="5.3984375" customWidth="1"/>
    <col min="15125" max="15125" width="7.59765625" customWidth="1"/>
    <col min="15126" max="15126" width="5.3984375" bestFit="1" customWidth="1"/>
    <col min="15127" max="15127" width="7.59765625" customWidth="1"/>
    <col min="15128" max="15128" width="5.3984375" customWidth="1"/>
    <col min="15129" max="15129" width="7.59765625" customWidth="1"/>
    <col min="15130" max="15130" width="5.3984375" bestFit="1" customWidth="1"/>
    <col min="15131" max="15131" width="7.59765625" customWidth="1"/>
    <col min="15132" max="15132" width="5.3984375" customWidth="1"/>
    <col min="15133" max="15133" width="7.59765625" customWidth="1"/>
    <col min="15134" max="15134" width="5.3984375" bestFit="1" customWidth="1"/>
    <col min="15135" max="15135" width="7.59765625" customWidth="1"/>
    <col min="15136" max="15136" width="5.3984375" customWidth="1"/>
    <col min="15137" max="15137" width="7.59765625" customWidth="1"/>
    <col min="15138" max="15138" width="5.3984375" bestFit="1" customWidth="1"/>
    <col min="15139" max="15139" width="7.59765625" customWidth="1"/>
    <col min="15140" max="15140" width="5.3984375" customWidth="1"/>
    <col min="15141" max="15141" width="7.59765625" customWidth="1"/>
    <col min="15142" max="15142" width="5.3984375" bestFit="1" customWidth="1"/>
    <col min="15143" max="15143" width="7.59765625" customWidth="1"/>
    <col min="15144" max="15144" width="5.3984375" customWidth="1"/>
    <col min="15145" max="15145" width="7.59765625" customWidth="1"/>
    <col min="15146" max="15146" width="5.3984375" bestFit="1" customWidth="1"/>
    <col min="15147" max="15147" width="7.59765625" customWidth="1"/>
    <col min="15148" max="15148" width="5.3984375" customWidth="1"/>
    <col min="15149" max="15149" width="7.59765625" customWidth="1"/>
    <col min="15150" max="15150" width="5.3984375" bestFit="1" customWidth="1"/>
    <col min="15151" max="15151" width="7.59765625" customWidth="1"/>
    <col min="15152" max="15152" width="5.3984375" customWidth="1"/>
    <col min="15153" max="15153" width="7.59765625" customWidth="1"/>
    <col min="15154" max="15154" width="5.3984375" bestFit="1" customWidth="1"/>
    <col min="15155" max="15155" width="7.59765625" customWidth="1"/>
    <col min="15156" max="15156" width="5.3984375" customWidth="1"/>
    <col min="15157" max="15157" width="7.59765625" customWidth="1"/>
    <col min="15158" max="15158" width="5.3984375" bestFit="1" customWidth="1"/>
    <col min="15159" max="15159" width="7.59765625" customWidth="1"/>
    <col min="15160" max="15160" width="5.3984375" customWidth="1"/>
    <col min="15161" max="15161" width="7.59765625" customWidth="1"/>
    <col min="15162" max="15162" width="5.3984375" bestFit="1" customWidth="1"/>
    <col min="15163" max="15163" width="7.59765625" customWidth="1"/>
    <col min="15164" max="15164" width="5.3984375" customWidth="1"/>
    <col min="15165" max="15165" width="7.59765625" customWidth="1"/>
    <col min="15166" max="15166" width="5.3984375" bestFit="1" customWidth="1"/>
    <col min="15167" max="15167" width="7.59765625" customWidth="1"/>
    <col min="15168" max="15168" width="5.3984375" customWidth="1"/>
    <col min="15169" max="15169" width="7.59765625" customWidth="1"/>
    <col min="15170" max="15170" width="5.3984375" bestFit="1" customWidth="1"/>
    <col min="15171" max="15171" width="7.59765625" customWidth="1"/>
    <col min="15172" max="15172" width="5.3984375" customWidth="1"/>
    <col min="15173" max="15173" width="7.59765625" customWidth="1"/>
    <col min="15174" max="15174" width="5.3984375" bestFit="1" customWidth="1"/>
    <col min="15176" max="15177" width="5.3984375" bestFit="1" customWidth="1"/>
    <col min="15178" max="15178" width="2.09765625" bestFit="1" customWidth="1"/>
    <col min="15329" max="15329" width="4.3984375" customWidth="1"/>
    <col min="15330" max="15330" width="30.5" customWidth="1"/>
    <col min="15333" max="15333" width="10.69921875" customWidth="1"/>
    <col min="15334" max="15334" width="5.19921875" customWidth="1"/>
    <col min="15335" max="15335" width="7.59765625" customWidth="1"/>
    <col min="15336" max="15336" width="5.3984375" customWidth="1"/>
    <col min="15337" max="15337" width="7.59765625" customWidth="1"/>
    <col min="15338" max="15338" width="6" bestFit="1" customWidth="1"/>
    <col min="15339" max="15339" width="7.59765625" customWidth="1"/>
    <col min="15340" max="15340" width="5.3984375" customWidth="1"/>
    <col min="15341" max="15341" width="7.59765625" customWidth="1"/>
    <col min="15342" max="15342" width="5.3984375" bestFit="1" customWidth="1"/>
    <col min="15343" max="15343" width="7.59765625" customWidth="1"/>
    <col min="15344" max="15344" width="5.3984375" customWidth="1"/>
    <col min="15345" max="15345" width="7.59765625" customWidth="1"/>
    <col min="15346" max="15346" width="5.3984375" bestFit="1" customWidth="1"/>
    <col min="15347" max="15347" width="7.59765625" customWidth="1"/>
    <col min="15348" max="15348" width="5.3984375" customWidth="1"/>
    <col min="15349" max="15349" width="7.59765625" customWidth="1"/>
    <col min="15350" max="15350" width="5.3984375" bestFit="1" customWidth="1"/>
    <col min="15351" max="15351" width="7.59765625" customWidth="1"/>
    <col min="15352" max="15352" width="5.3984375" customWidth="1"/>
    <col min="15353" max="15353" width="7.59765625" customWidth="1"/>
    <col min="15354" max="15354" width="5.3984375" bestFit="1" customWidth="1"/>
    <col min="15355" max="15355" width="7.59765625" customWidth="1"/>
    <col min="15356" max="15356" width="5.3984375" customWidth="1"/>
    <col min="15357" max="15357" width="7.59765625" customWidth="1"/>
    <col min="15358" max="15358" width="5.3984375" bestFit="1" customWidth="1"/>
    <col min="15359" max="15359" width="7.59765625" customWidth="1"/>
    <col min="15360" max="15360" width="5.3984375" customWidth="1"/>
    <col min="15361" max="15361" width="7.59765625" customWidth="1"/>
    <col min="15362" max="15362" width="5.3984375" bestFit="1" customWidth="1"/>
    <col min="15363" max="15363" width="7.59765625" customWidth="1"/>
    <col min="15364" max="15364" width="5.3984375" customWidth="1"/>
    <col min="15365" max="15365" width="7.59765625" customWidth="1"/>
    <col min="15366" max="15366" width="5.3984375" bestFit="1" customWidth="1"/>
    <col min="15367" max="15367" width="7.59765625" customWidth="1"/>
    <col min="15368" max="15368" width="5.3984375" customWidth="1"/>
    <col min="15369" max="15369" width="7.59765625" customWidth="1"/>
    <col min="15370" max="15370" width="5.3984375" bestFit="1" customWidth="1"/>
    <col min="15371" max="15371" width="7.59765625" customWidth="1"/>
    <col min="15372" max="15372" width="5.3984375" customWidth="1"/>
    <col min="15373" max="15373" width="7.59765625" customWidth="1"/>
    <col min="15374" max="15374" width="5.3984375" bestFit="1" customWidth="1"/>
    <col min="15375" max="15375" width="7.59765625" customWidth="1"/>
    <col min="15376" max="15376" width="5.3984375" customWidth="1"/>
    <col min="15377" max="15377" width="7.59765625" customWidth="1"/>
    <col min="15378" max="15378" width="5.3984375" bestFit="1" customWidth="1"/>
    <col min="15379" max="15379" width="7.59765625" customWidth="1"/>
    <col min="15380" max="15380" width="5.3984375" customWidth="1"/>
    <col min="15381" max="15381" width="7.59765625" customWidth="1"/>
    <col min="15382" max="15382" width="5.3984375" bestFit="1" customWidth="1"/>
    <col min="15383" max="15383" width="7.59765625" customWidth="1"/>
    <col min="15384" max="15384" width="5.3984375" customWidth="1"/>
    <col min="15385" max="15385" width="7.59765625" customWidth="1"/>
    <col min="15386" max="15386" width="5.3984375" bestFit="1" customWidth="1"/>
    <col min="15387" max="15387" width="7.59765625" customWidth="1"/>
    <col min="15388" max="15388" width="5.3984375" customWidth="1"/>
    <col min="15389" max="15389" width="7.59765625" customWidth="1"/>
    <col min="15390" max="15390" width="5.3984375" bestFit="1" customWidth="1"/>
    <col min="15391" max="15391" width="7.59765625" customWidth="1"/>
    <col min="15392" max="15392" width="5.3984375" customWidth="1"/>
    <col min="15393" max="15393" width="7.59765625" customWidth="1"/>
    <col min="15394" max="15394" width="5.3984375" bestFit="1" customWidth="1"/>
    <col min="15395" max="15395" width="7.59765625" customWidth="1"/>
    <col min="15396" max="15396" width="5.3984375" customWidth="1"/>
    <col min="15397" max="15397" width="7.59765625" customWidth="1"/>
    <col min="15398" max="15398" width="5.3984375" bestFit="1" customWidth="1"/>
    <col min="15399" max="15399" width="7.59765625" customWidth="1"/>
    <col min="15400" max="15400" width="5.3984375" customWidth="1"/>
    <col min="15401" max="15401" width="7.59765625" customWidth="1"/>
    <col min="15402" max="15402" width="5.3984375" bestFit="1" customWidth="1"/>
    <col min="15403" max="15403" width="7.59765625" customWidth="1"/>
    <col min="15404" max="15404" width="5.3984375" customWidth="1"/>
    <col min="15405" max="15405" width="7.59765625" customWidth="1"/>
    <col min="15406" max="15406" width="5.3984375" bestFit="1" customWidth="1"/>
    <col min="15407" max="15407" width="7.59765625" customWidth="1"/>
    <col min="15408" max="15408" width="5.3984375" customWidth="1"/>
    <col min="15409" max="15409" width="7.59765625" customWidth="1"/>
    <col min="15410" max="15410" width="5.3984375" bestFit="1" customWidth="1"/>
    <col min="15411" max="15411" width="7.59765625" customWidth="1"/>
    <col min="15412" max="15412" width="5.3984375" customWidth="1"/>
    <col min="15413" max="15413" width="7.59765625" customWidth="1"/>
    <col min="15414" max="15414" width="5.3984375" bestFit="1" customWidth="1"/>
    <col min="15415" max="15415" width="7.59765625" customWidth="1"/>
    <col min="15416" max="15416" width="5.3984375" customWidth="1"/>
    <col min="15417" max="15417" width="7.59765625" customWidth="1"/>
    <col min="15418" max="15418" width="5.3984375" bestFit="1" customWidth="1"/>
    <col min="15419" max="15419" width="7.59765625" customWidth="1"/>
    <col min="15420" max="15420" width="5.3984375" customWidth="1"/>
    <col min="15421" max="15421" width="7.59765625" customWidth="1"/>
    <col min="15422" max="15422" width="5.3984375" bestFit="1" customWidth="1"/>
    <col min="15423" max="15423" width="7.59765625" customWidth="1"/>
    <col min="15424" max="15424" width="5.3984375" customWidth="1"/>
    <col min="15425" max="15425" width="7.59765625" customWidth="1"/>
    <col min="15426" max="15426" width="5.3984375" bestFit="1" customWidth="1"/>
    <col min="15427" max="15427" width="7.59765625" customWidth="1"/>
    <col min="15428" max="15428" width="5.3984375" customWidth="1"/>
    <col min="15429" max="15429" width="7.59765625" customWidth="1"/>
    <col min="15430" max="15430" width="5.3984375" bestFit="1" customWidth="1"/>
    <col min="15432" max="15433" width="5.3984375" bestFit="1" customWidth="1"/>
    <col min="15434" max="15434" width="2.09765625" bestFit="1" customWidth="1"/>
    <col min="15585" max="15585" width="4.3984375" customWidth="1"/>
    <col min="15586" max="15586" width="30.5" customWidth="1"/>
    <col min="15589" max="15589" width="10.69921875" customWidth="1"/>
    <col min="15590" max="15590" width="5.19921875" customWidth="1"/>
    <col min="15591" max="15591" width="7.59765625" customWidth="1"/>
    <col min="15592" max="15592" width="5.3984375" customWidth="1"/>
    <col min="15593" max="15593" width="7.59765625" customWidth="1"/>
    <col min="15594" max="15594" width="6" bestFit="1" customWidth="1"/>
    <col min="15595" max="15595" width="7.59765625" customWidth="1"/>
    <col min="15596" max="15596" width="5.3984375" customWidth="1"/>
    <col min="15597" max="15597" width="7.59765625" customWidth="1"/>
    <col min="15598" max="15598" width="5.3984375" bestFit="1" customWidth="1"/>
    <col min="15599" max="15599" width="7.59765625" customWidth="1"/>
    <col min="15600" max="15600" width="5.3984375" customWidth="1"/>
    <col min="15601" max="15601" width="7.59765625" customWidth="1"/>
    <col min="15602" max="15602" width="5.3984375" bestFit="1" customWidth="1"/>
    <col min="15603" max="15603" width="7.59765625" customWidth="1"/>
    <col min="15604" max="15604" width="5.3984375" customWidth="1"/>
    <col min="15605" max="15605" width="7.59765625" customWidth="1"/>
    <col min="15606" max="15606" width="5.3984375" bestFit="1" customWidth="1"/>
    <col min="15607" max="15607" width="7.59765625" customWidth="1"/>
    <col min="15608" max="15608" width="5.3984375" customWidth="1"/>
    <col min="15609" max="15609" width="7.59765625" customWidth="1"/>
    <col min="15610" max="15610" width="5.3984375" bestFit="1" customWidth="1"/>
    <col min="15611" max="15611" width="7.59765625" customWidth="1"/>
    <col min="15612" max="15612" width="5.3984375" customWidth="1"/>
    <col min="15613" max="15613" width="7.59765625" customWidth="1"/>
    <col min="15614" max="15614" width="5.3984375" bestFit="1" customWidth="1"/>
    <col min="15615" max="15615" width="7.59765625" customWidth="1"/>
    <col min="15616" max="15616" width="5.3984375" customWidth="1"/>
    <col min="15617" max="15617" width="7.59765625" customWidth="1"/>
    <col min="15618" max="15618" width="5.3984375" bestFit="1" customWidth="1"/>
    <col min="15619" max="15619" width="7.59765625" customWidth="1"/>
    <col min="15620" max="15620" width="5.3984375" customWidth="1"/>
    <col min="15621" max="15621" width="7.59765625" customWidth="1"/>
    <col min="15622" max="15622" width="5.3984375" bestFit="1" customWidth="1"/>
    <col min="15623" max="15623" width="7.59765625" customWidth="1"/>
    <col min="15624" max="15624" width="5.3984375" customWidth="1"/>
    <col min="15625" max="15625" width="7.59765625" customWidth="1"/>
    <col min="15626" max="15626" width="5.3984375" bestFit="1" customWidth="1"/>
    <col min="15627" max="15627" width="7.59765625" customWidth="1"/>
    <col min="15628" max="15628" width="5.3984375" customWidth="1"/>
    <col min="15629" max="15629" width="7.59765625" customWidth="1"/>
    <col min="15630" max="15630" width="5.3984375" bestFit="1" customWidth="1"/>
    <col min="15631" max="15631" width="7.59765625" customWidth="1"/>
    <col min="15632" max="15632" width="5.3984375" customWidth="1"/>
    <col min="15633" max="15633" width="7.59765625" customWidth="1"/>
    <col min="15634" max="15634" width="5.3984375" bestFit="1" customWidth="1"/>
    <col min="15635" max="15635" width="7.59765625" customWidth="1"/>
    <col min="15636" max="15636" width="5.3984375" customWidth="1"/>
    <col min="15637" max="15637" width="7.59765625" customWidth="1"/>
    <col min="15638" max="15638" width="5.3984375" bestFit="1" customWidth="1"/>
    <col min="15639" max="15639" width="7.59765625" customWidth="1"/>
    <col min="15640" max="15640" width="5.3984375" customWidth="1"/>
    <col min="15641" max="15641" width="7.59765625" customWidth="1"/>
    <col min="15642" max="15642" width="5.3984375" bestFit="1" customWidth="1"/>
    <col min="15643" max="15643" width="7.59765625" customWidth="1"/>
    <col min="15644" max="15644" width="5.3984375" customWidth="1"/>
    <col min="15645" max="15645" width="7.59765625" customWidth="1"/>
    <col min="15646" max="15646" width="5.3984375" bestFit="1" customWidth="1"/>
    <col min="15647" max="15647" width="7.59765625" customWidth="1"/>
    <col min="15648" max="15648" width="5.3984375" customWidth="1"/>
    <col min="15649" max="15649" width="7.59765625" customWidth="1"/>
    <col min="15650" max="15650" width="5.3984375" bestFit="1" customWidth="1"/>
    <col min="15651" max="15651" width="7.59765625" customWidth="1"/>
    <col min="15652" max="15652" width="5.3984375" customWidth="1"/>
    <col min="15653" max="15653" width="7.59765625" customWidth="1"/>
    <col min="15654" max="15654" width="5.3984375" bestFit="1" customWidth="1"/>
    <col min="15655" max="15655" width="7.59765625" customWidth="1"/>
    <col min="15656" max="15656" width="5.3984375" customWidth="1"/>
    <col min="15657" max="15657" width="7.59765625" customWidth="1"/>
    <col min="15658" max="15658" width="5.3984375" bestFit="1" customWidth="1"/>
    <col min="15659" max="15659" width="7.59765625" customWidth="1"/>
    <col min="15660" max="15660" width="5.3984375" customWidth="1"/>
    <col min="15661" max="15661" width="7.59765625" customWidth="1"/>
    <col min="15662" max="15662" width="5.3984375" bestFit="1" customWidth="1"/>
    <col min="15663" max="15663" width="7.59765625" customWidth="1"/>
    <col min="15664" max="15664" width="5.3984375" customWidth="1"/>
    <col min="15665" max="15665" width="7.59765625" customWidth="1"/>
    <col min="15666" max="15666" width="5.3984375" bestFit="1" customWidth="1"/>
    <col min="15667" max="15667" width="7.59765625" customWidth="1"/>
    <col min="15668" max="15668" width="5.3984375" customWidth="1"/>
    <col min="15669" max="15669" width="7.59765625" customWidth="1"/>
    <col min="15670" max="15670" width="5.3984375" bestFit="1" customWidth="1"/>
    <col min="15671" max="15671" width="7.59765625" customWidth="1"/>
    <col min="15672" max="15672" width="5.3984375" customWidth="1"/>
    <col min="15673" max="15673" width="7.59765625" customWidth="1"/>
    <col min="15674" max="15674" width="5.3984375" bestFit="1" customWidth="1"/>
    <col min="15675" max="15675" width="7.59765625" customWidth="1"/>
    <col min="15676" max="15676" width="5.3984375" customWidth="1"/>
    <col min="15677" max="15677" width="7.59765625" customWidth="1"/>
    <col min="15678" max="15678" width="5.3984375" bestFit="1" customWidth="1"/>
    <col min="15679" max="15679" width="7.59765625" customWidth="1"/>
    <col min="15680" max="15680" width="5.3984375" customWidth="1"/>
    <col min="15681" max="15681" width="7.59765625" customWidth="1"/>
    <col min="15682" max="15682" width="5.3984375" bestFit="1" customWidth="1"/>
    <col min="15683" max="15683" width="7.59765625" customWidth="1"/>
    <col min="15684" max="15684" width="5.3984375" customWidth="1"/>
    <col min="15685" max="15685" width="7.59765625" customWidth="1"/>
    <col min="15686" max="15686" width="5.3984375" bestFit="1" customWidth="1"/>
    <col min="15688" max="15689" width="5.3984375" bestFit="1" customWidth="1"/>
    <col min="15690" max="15690" width="2.09765625" bestFit="1" customWidth="1"/>
    <col min="15841" max="15841" width="4.3984375" customWidth="1"/>
    <col min="15842" max="15842" width="30.5" customWidth="1"/>
    <col min="15845" max="15845" width="10.69921875" customWidth="1"/>
    <col min="15846" max="15846" width="5.19921875" customWidth="1"/>
    <col min="15847" max="15847" width="7.59765625" customWidth="1"/>
    <col min="15848" max="15848" width="5.3984375" customWidth="1"/>
    <col min="15849" max="15849" width="7.59765625" customWidth="1"/>
    <col min="15850" max="15850" width="6" bestFit="1" customWidth="1"/>
    <col min="15851" max="15851" width="7.59765625" customWidth="1"/>
    <col min="15852" max="15852" width="5.3984375" customWidth="1"/>
    <col min="15853" max="15853" width="7.59765625" customWidth="1"/>
    <col min="15854" max="15854" width="5.3984375" bestFit="1" customWidth="1"/>
    <col min="15855" max="15855" width="7.59765625" customWidth="1"/>
    <col min="15856" max="15856" width="5.3984375" customWidth="1"/>
    <col min="15857" max="15857" width="7.59765625" customWidth="1"/>
    <col min="15858" max="15858" width="5.3984375" bestFit="1" customWidth="1"/>
    <col min="15859" max="15859" width="7.59765625" customWidth="1"/>
    <col min="15860" max="15860" width="5.3984375" customWidth="1"/>
    <col min="15861" max="15861" width="7.59765625" customWidth="1"/>
    <col min="15862" max="15862" width="5.3984375" bestFit="1" customWidth="1"/>
    <col min="15863" max="15863" width="7.59765625" customWidth="1"/>
    <col min="15864" max="15864" width="5.3984375" customWidth="1"/>
    <col min="15865" max="15865" width="7.59765625" customWidth="1"/>
    <col min="15866" max="15866" width="5.3984375" bestFit="1" customWidth="1"/>
    <col min="15867" max="15867" width="7.59765625" customWidth="1"/>
    <col min="15868" max="15868" width="5.3984375" customWidth="1"/>
    <col min="15869" max="15869" width="7.59765625" customWidth="1"/>
    <col min="15870" max="15870" width="5.3984375" bestFit="1" customWidth="1"/>
    <col min="15871" max="15871" width="7.59765625" customWidth="1"/>
    <col min="15872" max="15872" width="5.3984375" customWidth="1"/>
    <col min="15873" max="15873" width="7.59765625" customWidth="1"/>
    <col min="15874" max="15874" width="5.3984375" bestFit="1" customWidth="1"/>
    <col min="15875" max="15875" width="7.59765625" customWidth="1"/>
    <col min="15876" max="15876" width="5.3984375" customWidth="1"/>
    <col min="15877" max="15877" width="7.59765625" customWidth="1"/>
    <col min="15878" max="15878" width="5.3984375" bestFit="1" customWidth="1"/>
    <col min="15879" max="15879" width="7.59765625" customWidth="1"/>
    <col min="15880" max="15880" width="5.3984375" customWidth="1"/>
    <col min="15881" max="15881" width="7.59765625" customWidth="1"/>
    <col min="15882" max="15882" width="5.3984375" bestFit="1" customWidth="1"/>
    <col min="15883" max="15883" width="7.59765625" customWidth="1"/>
    <col min="15884" max="15884" width="5.3984375" customWidth="1"/>
    <col min="15885" max="15885" width="7.59765625" customWidth="1"/>
    <col min="15886" max="15886" width="5.3984375" bestFit="1" customWidth="1"/>
    <col min="15887" max="15887" width="7.59765625" customWidth="1"/>
    <col min="15888" max="15888" width="5.3984375" customWidth="1"/>
    <col min="15889" max="15889" width="7.59765625" customWidth="1"/>
    <col min="15890" max="15890" width="5.3984375" bestFit="1" customWidth="1"/>
    <col min="15891" max="15891" width="7.59765625" customWidth="1"/>
    <col min="15892" max="15892" width="5.3984375" customWidth="1"/>
    <col min="15893" max="15893" width="7.59765625" customWidth="1"/>
    <col min="15894" max="15894" width="5.3984375" bestFit="1" customWidth="1"/>
    <col min="15895" max="15895" width="7.59765625" customWidth="1"/>
    <col min="15896" max="15896" width="5.3984375" customWidth="1"/>
    <col min="15897" max="15897" width="7.59765625" customWidth="1"/>
    <col min="15898" max="15898" width="5.3984375" bestFit="1" customWidth="1"/>
    <col min="15899" max="15899" width="7.59765625" customWidth="1"/>
    <col min="15900" max="15900" width="5.3984375" customWidth="1"/>
    <col min="15901" max="15901" width="7.59765625" customWidth="1"/>
    <col min="15902" max="15902" width="5.3984375" bestFit="1" customWidth="1"/>
    <col min="15903" max="15903" width="7.59765625" customWidth="1"/>
    <col min="15904" max="15904" width="5.3984375" customWidth="1"/>
    <col min="15905" max="15905" width="7.59765625" customWidth="1"/>
    <col min="15906" max="15906" width="5.3984375" bestFit="1" customWidth="1"/>
    <col min="15907" max="15907" width="7.59765625" customWidth="1"/>
    <col min="15908" max="15908" width="5.3984375" customWidth="1"/>
    <col min="15909" max="15909" width="7.59765625" customWidth="1"/>
    <col min="15910" max="15910" width="5.3984375" bestFit="1" customWidth="1"/>
    <col min="15911" max="15911" width="7.59765625" customWidth="1"/>
    <col min="15912" max="15912" width="5.3984375" customWidth="1"/>
    <col min="15913" max="15913" width="7.59765625" customWidth="1"/>
    <col min="15914" max="15914" width="5.3984375" bestFit="1" customWidth="1"/>
    <col min="15915" max="15915" width="7.59765625" customWidth="1"/>
    <col min="15916" max="15916" width="5.3984375" customWidth="1"/>
    <col min="15917" max="15917" width="7.59765625" customWidth="1"/>
    <col min="15918" max="15918" width="5.3984375" bestFit="1" customWidth="1"/>
    <col min="15919" max="15919" width="7.59765625" customWidth="1"/>
    <col min="15920" max="15920" width="5.3984375" customWidth="1"/>
    <col min="15921" max="15921" width="7.59765625" customWidth="1"/>
    <col min="15922" max="15922" width="5.3984375" bestFit="1" customWidth="1"/>
    <col min="15923" max="15923" width="7.59765625" customWidth="1"/>
    <col min="15924" max="15924" width="5.3984375" customWidth="1"/>
    <col min="15925" max="15925" width="7.59765625" customWidth="1"/>
    <col min="15926" max="15926" width="5.3984375" bestFit="1" customWidth="1"/>
    <col min="15927" max="15927" width="7.59765625" customWidth="1"/>
    <col min="15928" max="15928" width="5.3984375" customWidth="1"/>
    <col min="15929" max="15929" width="7.59765625" customWidth="1"/>
    <col min="15930" max="15930" width="5.3984375" bestFit="1" customWidth="1"/>
    <col min="15931" max="15931" width="7.59765625" customWidth="1"/>
    <col min="15932" max="15932" width="5.3984375" customWidth="1"/>
    <col min="15933" max="15933" width="7.59765625" customWidth="1"/>
    <col min="15934" max="15934" width="5.3984375" bestFit="1" customWidth="1"/>
    <col min="15935" max="15935" width="7.59765625" customWidth="1"/>
    <col min="15936" max="15936" width="5.3984375" customWidth="1"/>
    <col min="15937" max="15937" width="7.59765625" customWidth="1"/>
    <col min="15938" max="15938" width="5.3984375" bestFit="1" customWidth="1"/>
    <col min="15939" max="15939" width="7.59765625" customWidth="1"/>
    <col min="15940" max="15940" width="5.3984375" customWidth="1"/>
    <col min="15941" max="15941" width="7.59765625" customWidth="1"/>
    <col min="15942" max="15942" width="5.3984375" bestFit="1" customWidth="1"/>
    <col min="15944" max="15945" width="5.3984375" bestFit="1" customWidth="1"/>
    <col min="15946" max="15946" width="2.09765625" bestFit="1" customWidth="1"/>
    <col min="16097" max="16097" width="4.3984375" customWidth="1"/>
    <col min="16098" max="16098" width="30.5" customWidth="1"/>
    <col min="16101" max="16101" width="10.69921875" customWidth="1"/>
    <col min="16102" max="16102" width="5.19921875" customWidth="1"/>
    <col min="16103" max="16103" width="7.59765625" customWidth="1"/>
    <col min="16104" max="16104" width="5.3984375" customWidth="1"/>
    <col min="16105" max="16105" width="7.59765625" customWidth="1"/>
    <col min="16106" max="16106" width="6" bestFit="1" customWidth="1"/>
    <col min="16107" max="16107" width="7.59765625" customWidth="1"/>
    <col min="16108" max="16108" width="5.3984375" customWidth="1"/>
    <col min="16109" max="16109" width="7.59765625" customWidth="1"/>
    <col min="16110" max="16110" width="5.3984375" bestFit="1" customWidth="1"/>
    <col min="16111" max="16111" width="7.59765625" customWidth="1"/>
    <col min="16112" max="16112" width="5.3984375" customWidth="1"/>
    <col min="16113" max="16113" width="7.59765625" customWidth="1"/>
    <col min="16114" max="16114" width="5.3984375" bestFit="1" customWidth="1"/>
    <col min="16115" max="16115" width="7.59765625" customWidth="1"/>
    <col min="16116" max="16116" width="5.3984375" customWidth="1"/>
    <col min="16117" max="16117" width="7.59765625" customWidth="1"/>
    <col min="16118" max="16118" width="5.3984375" bestFit="1" customWidth="1"/>
    <col min="16119" max="16119" width="7.59765625" customWidth="1"/>
    <col min="16120" max="16120" width="5.3984375" customWidth="1"/>
    <col min="16121" max="16121" width="7.59765625" customWidth="1"/>
    <col min="16122" max="16122" width="5.3984375" bestFit="1" customWidth="1"/>
    <col min="16123" max="16123" width="7.59765625" customWidth="1"/>
    <col min="16124" max="16124" width="5.3984375" customWidth="1"/>
    <col min="16125" max="16125" width="7.59765625" customWidth="1"/>
    <col min="16126" max="16126" width="5.3984375" bestFit="1" customWidth="1"/>
    <col min="16127" max="16127" width="7.59765625" customWidth="1"/>
    <col min="16128" max="16128" width="5.3984375" customWidth="1"/>
    <col min="16129" max="16129" width="7.59765625" customWidth="1"/>
    <col min="16130" max="16130" width="5.3984375" bestFit="1" customWidth="1"/>
    <col min="16131" max="16131" width="7.59765625" customWidth="1"/>
    <col min="16132" max="16132" width="5.3984375" customWidth="1"/>
    <col min="16133" max="16133" width="7.59765625" customWidth="1"/>
    <col min="16134" max="16134" width="5.3984375" bestFit="1" customWidth="1"/>
    <col min="16135" max="16135" width="7.59765625" customWidth="1"/>
    <col min="16136" max="16136" width="5.3984375" customWidth="1"/>
    <col min="16137" max="16137" width="7.59765625" customWidth="1"/>
    <col min="16138" max="16138" width="5.3984375" bestFit="1" customWidth="1"/>
    <col min="16139" max="16139" width="7.59765625" customWidth="1"/>
    <col min="16140" max="16140" width="5.3984375" customWidth="1"/>
    <col min="16141" max="16141" width="7.59765625" customWidth="1"/>
    <col min="16142" max="16142" width="5.3984375" bestFit="1" customWidth="1"/>
    <col min="16143" max="16143" width="7.59765625" customWidth="1"/>
    <col min="16144" max="16144" width="5.3984375" customWidth="1"/>
    <col min="16145" max="16145" width="7.59765625" customWidth="1"/>
    <col min="16146" max="16146" width="5.3984375" bestFit="1" customWidth="1"/>
    <col min="16147" max="16147" width="7.59765625" customWidth="1"/>
    <col min="16148" max="16148" width="5.3984375" customWidth="1"/>
    <col min="16149" max="16149" width="7.59765625" customWidth="1"/>
    <col min="16150" max="16150" width="5.3984375" bestFit="1" customWidth="1"/>
    <col min="16151" max="16151" width="7.59765625" customWidth="1"/>
    <col min="16152" max="16152" width="5.3984375" customWidth="1"/>
    <col min="16153" max="16153" width="7.59765625" customWidth="1"/>
    <col min="16154" max="16154" width="5.3984375" bestFit="1" customWidth="1"/>
    <col min="16155" max="16155" width="7.59765625" customWidth="1"/>
    <col min="16156" max="16156" width="5.3984375" customWidth="1"/>
    <col min="16157" max="16157" width="7.59765625" customWidth="1"/>
    <col min="16158" max="16158" width="5.3984375" bestFit="1" customWidth="1"/>
    <col min="16159" max="16159" width="7.59765625" customWidth="1"/>
    <col min="16160" max="16160" width="5.3984375" customWidth="1"/>
    <col min="16161" max="16161" width="7.59765625" customWidth="1"/>
    <col min="16162" max="16162" width="5.3984375" bestFit="1" customWidth="1"/>
    <col min="16163" max="16163" width="7.59765625" customWidth="1"/>
    <col min="16164" max="16164" width="5.3984375" customWidth="1"/>
    <col min="16165" max="16165" width="7.59765625" customWidth="1"/>
    <col min="16166" max="16166" width="5.3984375" bestFit="1" customWidth="1"/>
    <col min="16167" max="16167" width="7.59765625" customWidth="1"/>
    <col min="16168" max="16168" width="5.3984375" customWidth="1"/>
    <col min="16169" max="16169" width="7.59765625" customWidth="1"/>
    <col min="16170" max="16170" width="5.3984375" bestFit="1" customWidth="1"/>
    <col min="16171" max="16171" width="7.59765625" customWidth="1"/>
    <col min="16172" max="16172" width="5.3984375" customWidth="1"/>
    <col min="16173" max="16173" width="7.59765625" customWidth="1"/>
    <col min="16174" max="16174" width="5.3984375" bestFit="1" customWidth="1"/>
    <col min="16175" max="16175" width="7.59765625" customWidth="1"/>
    <col min="16176" max="16176" width="5.3984375" customWidth="1"/>
    <col min="16177" max="16177" width="7.59765625" customWidth="1"/>
    <col min="16178" max="16178" width="5.3984375" bestFit="1" customWidth="1"/>
    <col min="16179" max="16179" width="7.59765625" customWidth="1"/>
    <col min="16180" max="16180" width="5.3984375" customWidth="1"/>
    <col min="16181" max="16181" width="7.59765625" customWidth="1"/>
    <col min="16182" max="16182" width="5.3984375" bestFit="1" customWidth="1"/>
    <col min="16183" max="16183" width="7.59765625" customWidth="1"/>
    <col min="16184" max="16184" width="5.3984375" customWidth="1"/>
    <col min="16185" max="16185" width="7.59765625" customWidth="1"/>
    <col min="16186" max="16186" width="5.3984375" bestFit="1" customWidth="1"/>
    <col min="16187" max="16187" width="7.59765625" customWidth="1"/>
    <col min="16188" max="16188" width="5.3984375" customWidth="1"/>
    <col min="16189" max="16189" width="7.59765625" customWidth="1"/>
    <col min="16190" max="16190" width="5.3984375" bestFit="1" customWidth="1"/>
    <col min="16191" max="16191" width="7.59765625" customWidth="1"/>
    <col min="16192" max="16192" width="5.3984375" customWidth="1"/>
    <col min="16193" max="16193" width="7.59765625" customWidth="1"/>
    <col min="16194" max="16194" width="5.3984375" bestFit="1" customWidth="1"/>
    <col min="16195" max="16195" width="7.59765625" customWidth="1"/>
    <col min="16196" max="16196" width="5.3984375" customWidth="1"/>
    <col min="16197" max="16197" width="7.59765625" customWidth="1"/>
    <col min="16198" max="16198" width="5.3984375" bestFit="1" customWidth="1"/>
    <col min="16200" max="16201" width="5.3984375" bestFit="1" customWidth="1"/>
    <col min="16202" max="16202" width="2.09765625" bestFit="1" customWidth="1"/>
  </cols>
  <sheetData>
    <row r="1" spans="1:76" s="37" customFormat="1" ht="10.95" customHeight="1">
      <c r="A1" s="29"/>
      <c r="B1" s="30" t="s">
        <v>437</v>
      </c>
      <c r="C1" s="31"/>
      <c r="D1" s="32"/>
      <c r="E1" s="32"/>
      <c r="F1" s="32"/>
      <c r="G1" s="33"/>
      <c r="H1" s="34"/>
      <c r="I1" s="35"/>
      <c r="J1" s="36"/>
      <c r="K1" s="33"/>
      <c r="L1" s="35"/>
      <c r="M1" s="35"/>
      <c r="N1" s="36"/>
      <c r="O1" s="33"/>
      <c r="P1" s="35"/>
      <c r="Q1" s="35"/>
      <c r="R1" s="36"/>
      <c r="S1" s="33"/>
      <c r="T1" s="35"/>
      <c r="U1" s="35"/>
      <c r="V1" s="36"/>
      <c r="W1" s="33"/>
      <c r="X1" s="35"/>
      <c r="Y1" s="35"/>
      <c r="Z1" s="36"/>
      <c r="AA1" s="33"/>
      <c r="AB1" s="35"/>
      <c r="AC1" s="35"/>
      <c r="AD1" s="36"/>
      <c r="AE1" s="33"/>
      <c r="AF1" s="35"/>
      <c r="AG1" s="35"/>
      <c r="AH1" s="36"/>
      <c r="AI1" s="33"/>
      <c r="AJ1" s="35"/>
      <c r="AK1" s="35"/>
      <c r="AL1" s="36"/>
      <c r="AM1" s="33"/>
      <c r="AN1" s="35"/>
      <c r="AO1" s="35"/>
      <c r="AP1" s="36"/>
      <c r="AQ1" s="33"/>
      <c r="AR1" s="35"/>
      <c r="AS1" s="35"/>
      <c r="AT1" s="36"/>
      <c r="AU1" s="33"/>
      <c r="AV1" s="35"/>
      <c r="AW1" s="35"/>
      <c r="AX1" s="36"/>
      <c r="AY1" s="33"/>
      <c r="AZ1" s="35"/>
      <c r="BA1" s="35"/>
      <c r="BB1" s="36"/>
      <c r="BC1" s="33"/>
      <c r="BD1" s="35"/>
      <c r="BE1" s="35"/>
      <c r="BF1" s="36"/>
      <c r="BG1" s="33"/>
      <c r="BH1" s="35"/>
      <c r="BI1" s="35"/>
      <c r="BJ1" s="36"/>
      <c r="BK1" s="33"/>
      <c r="BL1" s="35"/>
      <c r="BM1" s="35"/>
      <c r="BN1" s="36"/>
      <c r="BO1" s="33"/>
      <c r="BP1" s="35"/>
      <c r="BQ1" s="35"/>
      <c r="BR1" s="36"/>
      <c r="BT1" s="38"/>
      <c r="BU1" s="38"/>
    </row>
    <row r="2" spans="1:76" s="37" customFormat="1" ht="10.95" customHeight="1">
      <c r="A2" s="39"/>
      <c r="B2" s="40"/>
      <c r="C2" s="41"/>
      <c r="D2" s="42"/>
      <c r="E2" s="42"/>
      <c r="F2" s="42"/>
      <c r="G2" s="43"/>
      <c r="H2" s="44" t="s">
        <v>438</v>
      </c>
      <c r="I2" s="44"/>
      <c r="J2" s="45"/>
      <c r="K2" s="43"/>
      <c r="L2" s="46" t="s">
        <v>439</v>
      </c>
      <c r="M2" s="44"/>
      <c r="N2" s="45"/>
      <c r="O2" s="43"/>
      <c r="P2" s="46" t="s">
        <v>440</v>
      </c>
      <c r="Q2" s="44"/>
      <c r="R2" s="45"/>
      <c r="S2" s="43"/>
      <c r="T2" s="46" t="s">
        <v>441</v>
      </c>
      <c r="U2" s="44"/>
      <c r="V2" s="45"/>
      <c r="W2" s="43"/>
      <c r="X2" s="46" t="s">
        <v>442</v>
      </c>
      <c r="Y2" s="44"/>
      <c r="Z2" s="45"/>
      <c r="AA2" s="43"/>
      <c r="AB2" s="46" t="s">
        <v>443</v>
      </c>
      <c r="AC2" s="44"/>
      <c r="AD2" s="45"/>
      <c r="AE2" s="43"/>
      <c r="AF2" s="46" t="s">
        <v>444</v>
      </c>
      <c r="AG2" s="44"/>
      <c r="AH2" s="45"/>
      <c r="AI2" s="43"/>
      <c r="AJ2" s="46" t="s">
        <v>445</v>
      </c>
      <c r="AK2" s="44"/>
      <c r="AL2" s="45"/>
      <c r="AM2" s="43"/>
      <c r="AN2" s="46" t="s">
        <v>446</v>
      </c>
      <c r="AO2" s="44"/>
      <c r="AP2" s="45"/>
      <c r="AQ2" s="43"/>
      <c r="AR2" s="46" t="s">
        <v>447</v>
      </c>
      <c r="AS2" s="44"/>
      <c r="AT2" s="45"/>
      <c r="AU2" s="43"/>
      <c r="AV2" s="46" t="s">
        <v>523</v>
      </c>
      <c r="AW2" s="44"/>
      <c r="AX2" s="45"/>
      <c r="AY2" s="43"/>
      <c r="AZ2" s="46" t="s">
        <v>524</v>
      </c>
      <c r="BA2" s="44"/>
      <c r="BB2" s="45"/>
      <c r="BC2" s="43"/>
      <c r="BD2" s="46" t="s">
        <v>448</v>
      </c>
      <c r="BE2" s="44"/>
      <c r="BF2" s="45"/>
      <c r="BG2" s="43"/>
      <c r="BH2" s="46" t="s">
        <v>449</v>
      </c>
      <c r="BI2" s="44"/>
      <c r="BJ2" s="45"/>
      <c r="BK2" s="43"/>
      <c r="BL2" s="46" t="s">
        <v>450</v>
      </c>
      <c r="BM2" s="44"/>
      <c r="BN2" s="45"/>
      <c r="BO2" s="43"/>
      <c r="BP2" s="46" t="s">
        <v>451</v>
      </c>
      <c r="BQ2" s="44"/>
      <c r="BR2" s="45"/>
      <c r="BT2" s="47" t="s">
        <v>452</v>
      </c>
      <c r="BU2" s="47"/>
    </row>
    <row r="3" spans="1:76" s="37" customFormat="1" ht="9.6">
      <c r="A3" s="39"/>
      <c r="B3" s="40"/>
      <c r="C3" s="48"/>
      <c r="D3" s="49"/>
      <c r="E3" s="49"/>
      <c r="F3" s="49"/>
      <c r="G3" s="50" t="s">
        <v>453</v>
      </c>
      <c r="H3" s="51"/>
      <c r="I3" s="52" t="s">
        <v>454</v>
      </c>
      <c r="J3" s="53"/>
      <c r="K3" s="50" t="s">
        <v>453</v>
      </c>
      <c r="L3" s="51"/>
      <c r="M3" s="52" t="s">
        <v>454</v>
      </c>
      <c r="N3" s="53"/>
      <c r="O3" s="50" t="s">
        <v>453</v>
      </c>
      <c r="P3" s="51"/>
      <c r="Q3" s="52" t="s">
        <v>454</v>
      </c>
      <c r="R3" s="53"/>
      <c r="S3" s="50" t="s">
        <v>453</v>
      </c>
      <c r="T3" s="51"/>
      <c r="U3" s="52" t="s">
        <v>454</v>
      </c>
      <c r="V3" s="53"/>
      <c r="W3" s="50" t="s">
        <v>453</v>
      </c>
      <c r="X3" s="51"/>
      <c r="Y3" s="52" t="s">
        <v>454</v>
      </c>
      <c r="Z3" s="53"/>
      <c r="AA3" s="50" t="s">
        <v>453</v>
      </c>
      <c r="AB3" s="51"/>
      <c r="AC3" s="52" t="s">
        <v>454</v>
      </c>
      <c r="AD3" s="53"/>
      <c r="AE3" s="50" t="s">
        <v>453</v>
      </c>
      <c r="AF3" s="51"/>
      <c r="AG3" s="52" t="s">
        <v>454</v>
      </c>
      <c r="AH3" s="53"/>
      <c r="AI3" s="50" t="s">
        <v>453</v>
      </c>
      <c r="AJ3" s="51"/>
      <c r="AK3" s="52" t="s">
        <v>454</v>
      </c>
      <c r="AL3" s="53"/>
      <c r="AM3" s="50" t="s">
        <v>453</v>
      </c>
      <c r="AN3" s="51"/>
      <c r="AO3" s="52" t="s">
        <v>454</v>
      </c>
      <c r="AP3" s="53"/>
      <c r="AQ3" s="50" t="s">
        <v>453</v>
      </c>
      <c r="AR3" s="51"/>
      <c r="AS3" s="52" t="s">
        <v>454</v>
      </c>
      <c r="AT3" s="53"/>
      <c r="AU3" s="50" t="s">
        <v>453</v>
      </c>
      <c r="AV3" s="51"/>
      <c r="AW3" s="52" t="s">
        <v>454</v>
      </c>
      <c r="AX3" s="53"/>
      <c r="AY3" s="50" t="s">
        <v>453</v>
      </c>
      <c r="AZ3" s="51"/>
      <c r="BA3" s="52" t="s">
        <v>454</v>
      </c>
      <c r="BB3" s="53"/>
      <c r="BC3" s="50" t="s">
        <v>453</v>
      </c>
      <c r="BD3" s="51"/>
      <c r="BE3" s="52" t="s">
        <v>454</v>
      </c>
      <c r="BF3" s="53"/>
      <c r="BG3" s="50" t="s">
        <v>453</v>
      </c>
      <c r="BH3" s="51"/>
      <c r="BI3" s="52" t="s">
        <v>454</v>
      </c>
      <c r="BJ3" s="53"/>
      <c r="BK3" s="50" t="s">
        <v>453</v>
      </c>
      <c r="BL3" s="51"/>
      <c r="BM3" s="52" t="s">
        <v>454</v>
      </c>
      <c r="BN3" s="53"/>
      <c r="BO3" s="50" t="s">
        <v>453</v>
      </c>
      <c r="BP3" s="51"/>
      <c r="BQ3" s="52" t="s">
        <v>454</v>
      </c>
      <c r="BR3" s="53"/>
      <c r="BT3" s="38"/>
      <c r="BU3" s="38"/>
    </row>
    <row r="4" spans="1:76" s="37" customFormat="1" ht="19.8" thickBot="1">
      <c r="A4" s="54" t="s">
        <v>455</v>
      </c>
      <c r="B4" s="55" t="s">
        <v>456</v>
      </c>
      <c r="C4" s="56" t="s">
        <v>458</v>
      </c>
      <c r="D4" s="56" t="s">
        <v>457</v>
      </c>
      <c r="E4" s="57" t="s">
        <v>459</v>
      </c>
      <c r="F4" s="58" t="s">
        <v>460</v>
      </c>
      <c r="G4" s="59" t="s">
        <v>461</v>
      </c>
      <c r="H4" s="60" t="s">
        <v>460</v>
      </c>
      <c r="I4" s="56" t="s">
        <v>461</v>
      </c>
      <c r="J4" s="58" t="s">
        <v>460</v>
      </c>
      <c r="K4" s="59" t="s">
        <v>461</v>
      </c>
      <c r="L4" s="60" t="s">
        <v>460</v>
      </c>
      <c r="M4" s="56" t="s">
        <v>461</v>
      </c>
      <c r="N4" s="58" t="s">
        <v>460</v>
      </c>
      <c r="O4" s="59" t="s">
        <v>461</v>
      </c>
      <c r="P4" s="60" t="s">
        <v>460</v>
      </c>
      <c r="Q4" s="56" t="s">
        <v>461</v>
      </c>
      <c r="R4" s="58" t="s">
        <v>460</v>
      </c>
      <c r="S4" s="59" t="s">
        <v>461</v>
      </c>
      <c r="T4" s="60" t="s">
        <v>460</v>
      </c>
      <c r="U4" s="56" t="s">
        <v>461</v>
      </c>
      <c r="V4" s="58" t="s">
        <v>460</v>
      </c>
      <c r="W4" s="59" t="s">
        <v>461</v>
      </c>
      <c r="X4" s="60" t="s">
        <v>460</v>
      </c>
      <c r="Y4" s="56" t="s">
        <v>461</v>
      </c>
      <c r="Z4" s="58" t="s">
        <v>460</v>
      </c>
      <c r="AA4" s="59" t="s">
        <v>461</v>
      </c>
      <c r="AB4" s="60" t="s">
        <v>460</v>
      </c>
      <c r="AC4" s="56" t="s">
        <v>461</v>
      </c>
      <c r="AD4" s="58" t="s">
        <v>460</v>
      </c>
      <c r="AE4" s="59" t="s">
        <v>461</v>
      </c>
      <c r="AF4" s="60" t="s">
        <v>460</v>
      </c>
      <c r="AG4" s="56" t="s">
        <v>461</v>
      </c>
      <c r="AH4" s="58" t="s">
        <v>460</v>
      </c>
      <c r="AI4" s="59" t="s">
        <v>461</v>
      </c>
      <c r="AJ4" s="60" t="s">
        <v>460</v>
      </c>
      <c r="AK4" s="56" t="s">
        <v>461</v>
      </c>
      <c r="AL4" s="58" t="s">
        <v>460</v>
      </c>
      <c r="AM4" s="59" t="s">
        <v>461</v>
      </c>
      <c r="AN4" s="60" t="s">
        <v>460</v>
      </c>
      <c r="AO4" s="56" t="s">
        <v>461</v>
      </c>
      <c r="AP4" s="58" t="s">
        <v>460</v>
      </c>
      <c r="AQ4" s="59" t="s">
        <v>461</v>
      </c>
      <c r="AR4" s="60" t="s">
        <v>460</v>
      </c>
      <c r="AS4" s="56" t="s">
        <v>461</v>
      </c>
      <c r="AT4" s="58" t="s">
        <v>460</v>
      </c>
      <c r="AU4" s="59" t="s">
        <v>461</v>
      </c>
      <c r="AV4" s="60" t="s">
        <v>460</v>
      </c>
      <c r="AW4" s="56" t="s">
        <v>461</v>
      </c>
      <c r="AX4" s="58" t="s">
        <v>460</v>
      </c>
      <c r="AY4" s="59" t="s">
        <v>461</v>
      </c>
      <c r="AZ4" s="60" t="s">
        <v>460</v>
      </c>
      <c r="BA4" s="56" t="s">
        <v>461</v>
      </c>
      <c r="BB4" s="58" t="s">
        <v>460</v>
      </c>
      <c r="BC4" s="59" t="s">
        <v>461</v>
      </c>
      <c r="BD4" s="60" t="s">
        <v>460</v>
      </c>
      <c r="BE4" s="56" t="s">
        <v>461</v>
      </c>
      <c r="BF4" s="58" t="s">
        <v>460</v>
      </c>
      <c r="BG4" s="59" t="s">
        <v>461</v>
      </c>
      <c r="BH4" s="60" t="s">
        <v>460</v>
      </c>
      <c r="BI4" s="56" t="s">
        <v>461</v>
      </c>
      <c r="BJ4" s="58" t="s">
        <v>460</v>
      </c>
      <c r="BK4" s="59" t="s">
        <v>461</v>
      </c>
      <c r="BL4" s="60" t="s">
        <v>460</v>
      </c>
      <c r="BM4" s="56" t="s">
        <v>461</v>
      </c>
      <c r="BN4" s="58" t="s">
        <v>460</v>
      </c>
      <c r="BO4" s="59" t="s">
        <v>461</v>
      </c>
      <c r="BP4" s="60" t="s">
        <v>460</v>
      </c>
      <c r="BQ4" s="56" t="s">
        <v>461</v>
      </c>
      <c r="BR4" s="58" t="s">
        <v>460</v>
      </c>
      <c r="BT4" s="38"/>
      <c r="BU4" s="38"/>
    </row>
    <row r="5" spans="1:76" s="37" customFormat="1" ht="10.95" customHeight="1" thickBot="1">
      <c r="A5" s="61"/>
      <c r="B5" s="62" t="s">
        <v>462</v>
      </c>
      <c r="C5" s="63"/>
      <c r="D5" s="63"/>
      <c r="E5" s="64"/>
      <c r="F5" s="65"/>
      <c r="G5" s="66"/>
      <c r="H5" s="67"/>
      <c r="I5" s="63"/>
      <c r="J5" s="65"/>
      <c r="K5" s="66"/>
      <c r="L5" s="67"/>
      <c r="M5" s="63"/>
      <c r="N5" s="65"/>
      <c r="O5" s="66"/>
      <c r="P5" s="67"/>
      <c r="Q5" s="63"/>
      <c r="R5" s="65"/>
      <c r="S5" s="66"/>
      <c r="T5" s="67"/>
      <c r="U5" s="63"/>
      <c r="V5" s="65"/>
      <c r="W5" s="66"/>
      <c r="X5" s="67"/>
      <c r="Y5" s="63"/>
      <c r="Z5" s="65"/>
      <c r="AA5" s="66"/>
      <c r="AB5" s="67"/>
      <c r="AC5" s="63"/>
      <c r="AD5" s="65"/>
      <c r="AE5" s="66"/>
      <c r="AF5" s="67"/>
      <c r="AG5" s="63"/>
      <c r="AH5" s="65"/>
      <c r="AI5" s="66"/>
      <c r="AJ5" s="67"/>
      <c r="AK5" s="63"/>
      <c r="AL5" s="65"/>
      <c r="AM5" s="66"/>
      <c r="AN5" s="67"/>
      <c r="AO5" s="63"/>
      <c r="AP5" s="65"/>
      <c r="AQ5" s="66"/>
      <c r="AR5" s="67"/>
      <c r="AS5" s="63"/>
      <c r="AT5" s="65"/>
      <c r="AU5" s="66"/>
      <c r="AV5" s="67"/>
      <c r="AW5" s="63"/>
      <c r="AX5" s="65"/>
      <c r="AY5" s="66"/>
      <c r="AZ5" s="67"/>
      <c r="BA5" s="63"/>
      <c r="BB5" s="65"/>
      <c r="BC5" s="66"/>
      <c r="BD5" s="67"/>
      <c r="BE5" s="63"/>
      <c r="BF5" s="65"/>
      <c r="BG5" s="66"/>
      <c r="BH5" s="67"/>
      <c r="BI5" s="63"/>
      <c r="BJ5" s="65"/>
      <c r="BK5" s="66"/>
      <c r="BL5" s="67"/>
      <c r="BM5" s="63"/>
      <c r="BN5" s="65"/>
      <c r="BO5" s="66"/>
      <c r="BP5" s="67"/>
      <c r="BQ5" s="63"/>
      <c r="BR5" s="65"/>
      <c r="BT5" s="38"/>
      <c r="BU5" s="38"/>
    </row>
    <row r="6" spans="1:76" s="37" customFormat="1" ht="10.95" customHeight="1">
      <c r="A6" s="68">
        <v>1</v>
      </c>
      <c r="B6" s="69">
        <f>VLOOKUP(A6,'Orçamento Sintético'!$A$11:$J$753,4,FALSE)</f>
        <v>0</v>
      </c>
      <c r="C6" s="70">
        <f>'Orçamento Sintético'!H24</f>
        <v>0</v>
      </c>
      <c r="D6" s="70">
        <f>'Orçamento Sintético'!I24</f>
        <v>0</v>
      </c>
      <c r="E6" s="71">
        <f>C6+D6</f>
        <v>0</v>
      </c>
      <c r="F6" s="71" t="e">
        <f>+E6/E43*100</f>
        <v>#DIV/0!</v>
      </c>
      <c r="G6" s="72">
        <f>+H6*$C6</f>
        <v>0</v>
      </c>
      <c r="H6" s="73"/>
      <c r="I6" s="74">
        <f>+J6*$D6</f>
        <v>0</v>
      </c>
      <c r="J6" s="75">
        <f>H6</f>
        <v>0</v>
      </c>
      <c r="K6" s="76">
        <f>+L6*$C6</f>
        <v>0</v>
      </c>
      <c r="L6" s="77"/>
      <c r="M6" s="74">
        <f>+N6*$D6</f>
        <v>0</v>
      </c>
      <c r="N6" s="75">
        <f>L6</f>
        <v>0</v>
      </c>
      <c r="O6" s="72">
        <f>+P6*$C6</f>
        <v>0</v>
      </c>
      <c r="P6" s="77"/>
      <c r="Q6" s="74">
        <f>+R6*$D6</f>
        <v>0</v>
      </c>
      <c r="R6" s="75">
        <f>P6</f>
        <v>0</v>
      </c>
      <c r="S6" s="76">
        <f>+T6*$C6</f>
        <v>0</v>
      </c>
      <c r="T6" s="77"/>
      <c r="U6" s="74">
        <f>+V6*$D6</f>
        <v>0</v>
      </c>
      <c r="V6" s="75">
        <f>T6</f>
        <v>0</v>
      </c>
      <c r="W6" s="72">
        <f>+X6*$C6</f>
        <v>0</v>
      </c>
      <c r="X6" s="77"/>
      <c r="Y6" s="74">
        <f>+Z6*$D6</f>
        <v>0</v>
      </c>
      <c r="Z6" s="75">
        <f>X6</f>
        <v>0</v>
      </c>
      <c r="AA6" s="76">
        <f>+AB6*$C6</f>
        <v>0</v>
      </c>
      <c r="AB6" s="77"/>
      <c r="AC6" s="70">
        <f>+AD6*$D6</f>
        <v>0</v>
      </c>
      <c r="AD6" s="75">
        <f>AB6</f>
        <v>0</v>
      </c>
      <c r="AE6" s="79">
        <f>+AF6*$C6</f>
        <v>0</v>
      </c>
      <c r="AF6" s="77"/>
      <c r="AG6" s="70">
        <f>+AH6*$D6</f>
        <v>0</v>
      </c>
      <c r="AH6" s="75">
        <f>AF6</f>
        <v>0</v>
      </c>
      <c r="AI6" s="79">
        <f>+AJ6*$C6</f>
        <v>0</v>
      </c>
      <c r="AJ6" s="77"/>
      <c r="AK6" s="70">
        <f>+AL6*$D6</f>
        <v>0</v>
      </c>
      <c r="AL6" s="75">
        <f>AJ6</f>
        <v>0</v>
      </c>
      <c r="AM6" s="79">
        <f>+AN6*$C6</f>
        <v>0</v>
      </c>
      <c r="AN6" s="77"/>
      <c r="AO6" s="70">
        <f>+AP6*$D6</f>
        <v>0</v>
      </c>
      <c r="AP6" s="75">
        <f>AN6</f>
        <v>0</v>
      </c>
      <c r="AQ6" s="79">
        <f>+AR6*$C6</f>
        <v>0</v>
      </c>
      <c r="AR6" s="77"/>
      <c r="AS6" s="70">
        <f>+AT6*$D6</f>
        <v>0</v>
      </c>
      <c r="AT6" s="75">
        <f>AR6</f>
        <v>0</v>
      </c>
      <c r="AU6" s="79">
        <f>+AV6*$C6</f>
        <v>0</v>
      </c>
      <c r="AV6" s="77"/>
      <c r="AW6" s="70">
        <f>+AX6*$D6</f>
        <v>0</v>
      </c>
      <c r="AX6" s="75">
        <f>AV6</f>
        <v>0</v>
      </c>
      <c r="AY6" s="79">
        <f>+AZ6*$C6</f>
        <v>0</v>
      </c>
      <c r="AZ6" s="78"/>
      <c r="BA6" s="70">
        <f>+BB6*$D6</f>
        <v>0</v>
      </c>
      <c r="BB6" s="75">
        <f>AZ6</f>
        <v>0</v>
      </c>
      <c r="BC6" s="79">
        <f>+BD6*$C6</f>
        <v>0</v>
      </c>
      <c r="BD6" s="78">
        <v>0</v>
      </c>
      <c r="BE6" s="70">
        <f>+BF6*$D6</f>
        <v>0</v>
      </c>
      <c r="BF6" s="75">
        <f>BD6</f>
        <v>0</v>
      </c>
      <c r="BG6" s="79">
        <f>+BH6*$C6</f>
        <v>0</v>
      </c>
      <c r="BH6" s="78">
        <v>0</v>
      </c>
      <c r="BI6" s="70">
        <f>+BJ6*$D6</f>
        <v>0</v>
      </c>
      <c r="BJ6" s="75">
        <f>BH6</f>
        <v>0</v>
      </c>
      <c r="BK6" s="79">
        <f>+BL6*$C6</f>
        <v>0</v>
      </c>
      <c r="BL6" s="78">
        <v>0</v>
      </c>
      <c r="BM6" s="70">
        <f>+BN6*$D6</f>
        <v>0</v>
      </c>
      <c r="BN6" s="75">
        <f>BL6</f>
        <v>0</v>
      </c>
      <c r="BO6" s="79">
        <f>+BP6*$C6</f>
        <v>0</v>
      </c>
      <c r="BP6" s="78">
        <v>0</v>
      </c>
      <c r="BQ6" s="70">
        <f>+BR6*$D6</f>
        <v>0</v>
      </c>
      <c r="BR6" s="75">
        <f>BP6</f>
        <v>0</v>
      </c>
      <c r="BT6" s="80">
        <f t="shared" ref="BT6:BT25" si="0">+BP6+BL6+BH6+BD6+AZ6+AV6+AR6+AN6+AJ6+AF6+AB6+X6+T6+P6+L6+H6</f>
        <v>0</v>
      </c>
      <c r="BU6" s="80">
        <f t="shared" ref="BU6:BU25" si="1">+BR6+BN6+BJ6+BF6+BB6+AX6+AT6+AP6+AL6+AH6+AD6+Z6+V6+R6+N6+J6</f>
        <v>0</v>
      </c>
      <c r="BV6" s="101">
        <v>1</v>
      </c>
      <c r="BW6" s="375">
        <v>1</v>
      </c>
      <c r="BX6" s="374">
        <f>BW6-BT6</f>
        <v>1</v>
      </c>
    </row>
    <row r="7" spans="1:76" s="91" customFormat="1" ht="10.95" customHeight="1">
      <c r="A7" s="81" t="s">
        <v>551</v>
      </c>
      <c r="B7" s="82">
        <f>VLOOKUP(A7,'Orçamento Sintético'!$A$11:$J$753,4,FALSE)</f>
        <v>0</v>
      </c>
      <c r="C7" s="83">
        <f>'Orçamento Sintético'!H36</f>
        <v>0</v>
      </c>
      <c r="D7" s="83">
        <f>'Orçamento Sintético'!I36</f>
        <v>0</v>
      </c>
      <c r="E7" s="84">
        <f t="shared" ref="E7:E25" si="2">C7+D7</f>
        <v>0</v>
      </c>
      <c r="F7" s="84" t="e">
        <f t="shared" ref="F7:F41" si="3">+E7/E$43*100</f>
        <v>#DIV/0!</v>
      </c>
      <c r="G7" s="85">
        <f t="shared" ref="G7:G25" si="4">+H7*$C7</f>
        <v>0</v>
      </c>
      <c r="H7" s="86"/>
      <c r="I7" s="87">
        <f t="shared" ref="I7:I25" si="5">+J7*$D7</f>
        <v>0</v>
      </c>
      <c r="J7" s="88">
        <f t="shared" ref="J7:J25" si="6">H7</f>
        <v>0</v>
      </c>
      <c r="K7" s="89">
        <f t="shared" ref="K7:K25" si="7">+L7*$C7</f>
        <v>0</v>
      </c>
      <c r="L7" s="90"/>
      <c r="M7" s="87">
        <f t="shared" ref="M7:M25" si="8">+N7*$D7</f>
        <v>0</v>
      </c>
      <c r="N7" s="88">
        <f t="shared" ref="N7:N25" si="9">L7</f>
        <v>0</v>
      </c>
      <c r="O7" s="85">
        <f t="shared" ref="O7:O25" si="10">+P7*$C7</f>
        <v>0</v>
      </c>
      <c r="P7" s="90"/>
      <c r="Q7" s="87">
        <f t="shared" ref="Q7:Q25" si="11">+R7*$D7</f>
        <v>0</v>
      </c>
      <c r="R7" s="88">
        <f t="shared" ref="R7:R25" si="12">P7</f>
        <v>0</v>
      </c>
      <c r="S7" s="89">
        <f t="shared" ref="S7:S25" si="13">+T7*$C7</f>
        <v>0</v>
      </c>
      <c r="T7" s="90"/>
      <c r="U7" s="87">
        <f t="shared" ref="U7:U25" si="14">+V7*$D7</f>
        <v>0</v>
      </c>
      <c r="V7" s="88">
        <f t="shared" ref="V7:V25" si="15">T7</f>
        <v>0</v>
      </c>
      <c r="W7" s="85">
        <f t="shared" ref="W7:W25" si="16">+X7*$C7</f>
        <v>0</v>
      </c>
      <c r="X7" s="90"/>
      <c r="Y7" s="87">
        <f t="shared" ref="Y7:Y25" si="17">+Z7*$D7</f>
        <v>0</v>
      </c>
      <c r="Z7" s="88">
        <f t="shared" ref="Z7:Z25" si="18">X7</f>
        <v>0</v>
      </c>
      <c r="AA7" s="89">
        <f t="shared" ref="AA7:AA25" si="19">+AB7*$C7</f>
        <v>0</v>
      </c>
      <c r="AB7" s="90"/>
      <c r="AC7" s="87">
        <f t="shared" ref="AC7:AC25" si="20">+AD7*$D7</f>
        <v>0</v>
      </c>
      <c r="AD7" s="88">
        <f t="shared" ref="AD7:AD25" si="21">AB7</f>
        <v>0</v>
      </c>
      <c r="AE7" s="85">
        <f t="shared" ref="AE7:AE25" si="22">+AF7*$C7</f>
        <v>0</v>
      </c>
      <c r="AF7" s="90"/>
      <c r="AG7" s="87">
        <f t="shared" ref="AG7:AG25" si="23">+AH7*$D7</f>
        <v>0</v>
      </c>
      <c r="AH7" s="88">
        <f t="shared" ref="AH7:AH25" si="24">AF7</f>
        <v>0</v>
      </c>
      <c r="AI7" s="85">
        <f t="shared" ref="AI7:AI25" si="25">+AJ7*$C7</f>
        <v>0</v>
      </c>
      <c r="AJ7" s="90"/>
      <c r="AK7" s="87">
        <f t="shared" ref="AK7:AK25" si="26">+AL7*$D7</f>
        <v>0</v>
      </c>
      <c r="AL7" s="88">
        <f t="shared" ref="AL7:AL25" si="27">AJ7</f>
        <v>0</v>
      </c>
      <c r="AM7" s="85">
        <f t="shared" ref="AM7:AM25" si="28">+AN7*$C7</f>
        <v>0</v>
      </c>
      <c r="AN7" s="90"/>
      <c r="AO7" s="87">
        <f t="shared" ref="AO7:AO25" si="29">+AP7*$D7</f>
        <v>0</v>
      </c>
      <c r="AP7" s="88">
        <f t="shared" ref="AP7:AP25" si="30">AN7</f>
        <v>0</v>
      </c>
      <c r="AQ7" s="85">
        <f t="shared" ref="AQ7:AQ25" si="31">+AR7*$C7</f>
        <v>0</v>
      </c>
      <c r="AR7" s="90"/>
      <c r="AS7" s="87">
        <f t="shared" ref="AS7:AS25" si="32">+AT7*$D7</f>
        <v>0</v>
      </c>
      <c r="AT7" s="88">
        <f t="shared" ref="AT7:AT25" si="33">AR7</f>
        <v>0</v>
      </c>
      <c r="AU7" s="85">
        <f t="shared" ref="AU7:AU24" si="34">+AV7*$C7</f>
        <v>0</v>
      </c>
      <c r="AV7" s="90"/>
      <c r="AW7" s="87">
        <f t="shared" ref="AW7:AW24" si="35">+AX7*$D7</f>
        <v>0</v>
      </c>
      <c r="AX7" s="88">
        <f t="shared" ref="AX7:AX25" si="36">AV7</f>
        <v>0</v>
      </c>
      <c r="AY7" s="85">
        <f t="shared" ref="AY7:AY18" si="37">+AZ7*$C7</f>
        <v>0</v>
      </c>
      <c r="AZ7" s="90"/>
      <c r="BA7" s="87">
        <f t="shared" ref="BA7:BA18" si="38">+BB7*$D7</f>
        <v>0</v>
      </c>
      <c r="BB7" s="88">
        <f t="shared" ref="BB7:BB25" si="39">AZ7</f>
        <v>0</v>
      </c>
      <c r="BC7" s="85">
        <f t="shared" ref="BC7:BC25" si="40">+BD7*$C7</f>
        <v>0</v>
      </c>
      <c r="BD7" s="90">
        <v>0</v>
      </c>
      <c r="BE7" s="87">
        <f t="shared" ref="BE7:BE25" si="41">+BF7*$D7</f>
        <v>0</v>
      </c>
      <c r="BF7" s="88">
        <f t="shared" ref="BF7:BF25" si="42">BD7</f>
        <v>0</v>
      </c>
      <c r="BG7" s="85">
        <f t="shared" ref="BG7:BG25" si="43">+BH7*$C7</f>
        <v>0</v>
      </c>
      <c r="BH7" s="90">
        <v>0</v>
      </c>
      <c r="BI7" s="87">
        <f t="shared" ref="BI7:BI25" si="44">+BJ7*$D7</f>
        <v>0</v>
      </c>
      <c r="BJ7" s="88">
        <f t="shared" ref="BJ7:BJ25" si="45">BH7</f>
        <v>0</v>
      </c>
      <c r="BK7" s="85">
        <f t="shared" ref="BK7:BK25" si="46">+BL7*$C7</f>
        <v>0</v>
      </c>
      <c r="BL7" s="90">
        <v>0</v>
      </c>
      <c r="BM7" s="87">
        <f t="shared" ref="BM7:BM25" si="47">+BN7*$D7</f>
        <v>0</v>
      </c>
      <c r="BN7" s="88">
        <f t="shared" ref="BN7:BN25" si="48">BL7</f>
        <v>0</v>
      </c>
      <c r="BO7" s="85">
        <f t="shared" ref="BO7:BO25" si="49">+BP7*$C7</f>
        <v>0</v>
      </c>
      <c r="BP7" s="90">
        <v>0</v>
      </c>
      <c r="BQ7" s="87">
        <f t="shared" ref="BQ7:BQ25" si="50">+BR7*$D7</f>
        <v>0</v>
      </c>
      <c r="BR7" s="88">
        <f t="shared" ref="BR7:BR25" si="51">BP7</f>
        <v>0</v>
      </c>
      <c r="BT7" s="92">
        <f t="shared" si="0"/>
        <v>0</v>
      </c>
      <c r="BU7" s="92">
        <f t="shared" si="1"/>
        <v>0</v>
      </c>
      <c r="BV7" s="102">
        <v>2</v>
      </c>
      <c r="BW7" s="375">
        <v>1</v>
      </c>
      <c r="BX7" s="374">
        <f t="shared" ref="BX7:BX25" si="52">BW7-BT7</f>
        <v>1</v>
      </c>
    </row>
    <row r="8" spans="1:76" s="101" customFormat="1" ht="10.95" customHeight="1">
      <c r="A8" s="68" t="s">
        <v>553</v>
      </c>
      <c r="B8" s="69">
        <f>VLOOKUP(A8,'Orçamento Sintético'!$A$11:$J$753,4,FALSE)</f>
        <v>0</v>
      </c>
      <c r="C8" s="93">
        <f>'Orçamento Sintético'!H99</f>
        <v>0</v>
      </c>
      <c r="D8" s="93">
        <f>'Orçamento Sintético'!I99</f>
        <v>0</v>
      </c>
      <c r="E8" s="94">
        <f t="shared" si="2"/>
        <v>0</v>
      </c>
      <c r="F8" s="94" t="e">
        <f t="shared" si="3"/>
        <v>#DIV/0!</v>
      </c>
      <c r="G8" s="95">
        <f t="shared" si="4"/>
        <v>0</v>
      </c>
      <c r="H8" s="96"/>
      <c r="I8" s="97">
        <f t="shared" si="5"/>
        <v>0</v>
      </c>
      <c r="J8" s="98">
        <f t="shared" si="6"/>
        <v>0</v>
      </c>
      <c r="K8" s="99">
        <f t="shared" si="7"/>
        <v>0</v>
      </c>
      <c r="L8" s="100"/>
      <c r="M8" s="97">
        <f t="shared" si="8"/>
        <v>0</v>
      </c>
      <c r="N8" s="98">
        <f t="shared" si="9"/>
        <v>0</v>
      </c>
      <c r="O8" s="95">
        <f t="shared" si="10"/>
        <v>0</v>
      </c>
      <c r="P8" s="100"/>
      <c r="Q8" s="97">
        <f t="shared" si="11"/>
        <v>0</v>
      </c>
      <c r="R8" s="98">
        <f t="shared" si="12"/>
        <v>0</v>
      </c>
      <c r="S8" s="99">
        <f t="shared" si="13"/>
        <v>0</v>
      </c>
      <c r="T8" s="100"/>
      <c r="U8" s="97">
        <f t="shared" si="14"/>
        <v>0</v>
      </c>
      <c r="V8" s="98">
        <f t="shared" si="15"/>
        <v>0</v>
      </c>
      <c r="W8" s="95">
        <f t="shared" si="16"/>
        <v>0</v>
      </c>
      <c r="X8" s="100"/>
      <c r="Y8" s="97">
        <f t="shared" si="17"/>
        <v>0</v>
      </c>
      <c r="Z8" s="98">
        <f t="shared" si="18"/>
        <v>0</v>
      </c>
      <c r="AA8" s="99">
        <f t="shared" si="19"/>
        <v>0</v>
      </c>
      <c r="AB8" s="78"/>
      <c r="AC8" s="97">
        <f t="shared" si="20"/>
        <v>0</v>
      </c>
      <c r="AD8" s="98">
        <f t="shared" si="21"/>
        <v>0</v>
      </c>
      <c r="AE8" s="95">
        <f t="shared" si="22"/>
        <v>0</v>
      </c>
      <c r="AF8" s="100"/>
      <c r="AG8" s="97">
        <f t="shared" si="23"/>
        <v>0</v>
      </c>
      <c r="AH8" s="98">
        <f t="shared" si="24"/>
        <v>0</v>
      </c>
      <c r="AI8" s="95">
        <f t="shared" si="25"/>
        <v>0</v>
      </c>
      <c r="AJ8" s="100"/>
      <c r="AK8" s="97">
        <f t="shared" si="26"/>
        <v>0</v>
      </c>
      <c r="AL8" s="98">
        <f t="shared" si="27"/>
        <v>0</v>
      </c>
      <c r="AM8" s="95">
        <f t="shared" si="28"/>
        <v>0</v>
      </c>
      <c r="AN8" s="100"/>
      <c r="AO8" s="97">
        <f t="shared" si="29"/>
        <v>0</v>
      </c>
      <c r="AP8" s="98">
        <f t="shared" si="30"/>
        <v>0</v>
      </c>
      <c r="AQ8" s="95">
        <f t="shared" si="31"/>
        <v>0</v>
      </c>
      <c r="AR8" s="100"/>
      <c r="AS8" s="97">
        <f t="shared" si="32"/>
        <v>0</v>
      </c>
      <c r="AT8" s="98">
        <f t="shared" si="33"/>
        <v>0</v>
      </c>
      <c r="AU8" s="95">
        <f t="shared" si="34"/>
        <v>0</v>
      </c>
      <c r="AV8" s="100"/>
      <c r="AW8" s="97">
        <f t="shared" si="35"/>
        <v>0</v>
      </c>
      <c r="AX8" s="98">
        <f t="shared" si="36"/>
        <v>0</v>
      </c>
      <c r="AY8" s="95">
        <f t="shared" si="37"/>
        <v>0</v>
      </c>
      <c r="AZ8" s="100"/>
      <c r="BA8" s="97">
        <f t="shared" si="38"/>
        <v>0</v>
      </c>
      <c r="BB8" s="98">
        <f t="shared" si="39"/>
        <v>0</v>
      </c>
      <c r="BC8" s="95">
        <f t="shared" si="40"/>
        <v>0</v>
      </c>
      <c r="BD8" s="100">
        <v>0</v>
      </c>
      <c r="BE8" s="97">
        <f t="shared" si="41"/>
        <v>0</v>
      </c>
      <c r="BF8" s="98">
        <f t="shared" si="42"/>
        <v>0</v>
      </c>
      <c r="BG8" s="95">
        <f t="shared" si="43"/>
        <v>0</v>
      </c>
      <c r="BH8" s="100">
        <v>0</v>
      </c>
      <c r="BI8" s="97">
        <f t="shared" si="44"/>
        <v>0</v>
      </c>
      <c r="BJ8" s="98">
        <f t="shared" si="45"/>
        <v>0</v>
      </c>
      <c r="BK8" s="95">
        <f t="shared" si="46"/>
        <v>0</v>
      </c>
      <c r="BL8" s="100">
        <v>0</v>
      </c>
      <c r="BM8" s="97">
        <f t="shared" si="47"/>
        <v>0</v>
      </c>
      <c r="BN8" s="98">
        <f t="shared" si="48"/>
        <v>0</v>
      </c>
      <c r="BO8" s="95">
        <f t="shared" si="49"/>
        <v>0</v>
      </c>
      <c r="BP8" s="100">
        <v>0</v>
      </c>
      <c r="BQ8" s="97">
        <f t="shared" si="50"/>
        <v>0</v>
      </c>
      <c r="BR8" s="98">
        <f t="shared" si="51"/>
        <v>0</v>
      </c>
      <c r="BT8" s="80">
        <f t="shared" si="0"/>
        <v>0</v>
      </c>
      <c r="BU8" s="80">
        <f t="shared" si="1"/>
        <v>0</v>
      </c>
      <c r="BV8" s="101">
        <v>3</v>
      </c>
      <c r="BW8" s="375">
        <v>1</v>
      </c>
      <c r="BX8" s="374">
        <f t="shared" si="52"/>
        <v>1</v>
      </c>
    </row>
    <row r="9" spans="1:76" s="102" customFormat="1" ht="10.95" customHeight="1">
      <c r="A9" s="81" t="s">
        <v>614</v>
      </c>
      <c r="B9" s="82">
        <f>VLOOKUP(A9,'Orçamento Sintético'!$A$11:$J$753,4,FALSE)</f>
        <v>0</v>
      </c>
      <c r="C9" s="83">
        <f>'Orçamento Sintético'!H106</f>
        <v>0</v>
      </c>
      <c r="D9" s="83">
        <f>'Orçamento Sintético'!I106</f>
        <v>0</v>
      </c>
      <c r="E9" s="84">
        <f t="shared" si="2"/>
        <v>0</v>
      </c>
      <c r="F9" s="84" t="e">
        <f t="shared" si="3"/>
        <v>#DIV/0!</v>
      </c>
      <c r="G9" s="85">
        <f t="shared" si="4"/>
        <v>0</v>
      </c>
      <c r="H9" s="86"/>
      <c r="I9" s="87">
        <f t="shared" si="5"/>
        <v>0</v>
      </c>
      <c r="J9" s="88">
        <f t="shared" si="6"/>
        <v>0</v>
      </c>
      <c r="K9" s="89">
        <f t="shared" si="7"/>
        <v>0</v>
      </c>
      <c r="L9" s="90"/>
      <c r="M9" s="87">
        <f t="shared" si="8"/>
        <v>0</v>
      </c>
      <c r="N9" s="88">
        <f t="shared" si="9"/>
        <v>0</v>
      </c>
      <c r="O9" s="85">
        <f t="shared" si="10"/>
        <v>0</v>
      </c>
      <c r="P9" s="90"/>
      <c r="Q9" s="87">
        <f t="shared" si="11"/>
        <v>0</v>
      </c>
      <c r="R9" s="88">
        <f t="shared" si="12"/>
        <v>0</v>
      </c>
      <c r="S9" s="89">
        <f t="shared" si="13"/>
        <v>0</v>
      </c>
      <c r="T9" s="90"/>
      <c r="U9" s="87">
        <f t="shared" si="14"/>
        <v>0</v>
      </c>
      <c r="V9" s="88">
        <f t="shared" si="15"/>
        <v>0</v>
      </c>
      <c r="W9" s="85">
        <f t="shared" si="16"/>
        <v>0</v>
      </c>
      <c r="X9" s="90"/>
      <c r="Y9" s="87">
        <f t="shared" si="17"/>
        <v>0</v>
      </c>
      <c r="Z9" s="88">
        <f t="shared" si="18"/>
        <v>0</v>
      </c>
      <c r="AA9" s="89">
        <f t="shared" si="19"/>
        <v>0</v>
      </c>
      <c r="AB9" s="90"/>
      <c r="AC9" s="87">
        <f t="shared" si="20"/>
        <v>0</v>
      </c>
      <c r="AD9" s="88">
        <f t="shared" si="21"/>
        <v>0</v>
      </c>
      <c r="AE9" s="85">
        <f t="shared" si="22"/>
        <v>0</v>
      </c>
      <c r="AF9" s="90"/>
      <c r="AG9" s="87">
        <f t="shared" si="23"/>
        <v>0</v>
      </c>
      <c r="AH9" s="88">
        <f t="shared" si="24"/>
        <v>0</v>
      </c>
      <c r="AI9" s="85">
        <f t="shared" si="25"/>
        <v>0</v>
      </c>
      <c r="AJ9" s="90"/>
      <c r="AK9" s="87">
        <f t="shared" si="26"/>
        <v>0</v>
      </c>
      <c r="AL9" s="88">
        <f t="shared" si="27"/>
        <v>0</v>
      </c>
      <c r="AM9" s="85">
        <f t="shared" si="28"/>
        <v>0</v>
      </c>
      <c r="AN9" s="90"/>
      <c r="AO9" s="87">
        <f t="shared" si="29"/>
        <v>0</v>
      </c>
      <c r="AP9" s="88">
        <f t="shared" si="30"/>
        <v>0</v>
      </c>
      <c r="AQ9" s="85">
        <f t="shared" si="31"/>
        <v>0</v>
      </c>
      <c r="AR9" s="90"/>
      <c r="AS9" s="87">
        <f t="shared" si="32"/>
        <v>0</v>
      </c>
      <c r="AT9" s="88">
        <f t="shared" si="33"/>
        <v>0</v>
      </c>
      <c r="AU9" s="85">
        <f t="shared" si="34"/>
        <v>0</v>
      </c>
      <c r="AV9" s="90"/>
      <c r="AW9" s="87">
        <f t="shared" si="35"/>
        <v>0</v>
      </c>
      <c r="AX9" s="88">
        <f t="shared" si="36"/>
        <v>0</v>
      </c>
      <c r="AY9" s="85">
        <f t="shared" si="37"/>
        <v>0</v>
      </c>
      <c r="AZ9" s="90"/>
      <c r="BA9" s="87">
        <f t="shared" si="38"/>
        <v>0</v>
      </c>
      <c r="BB9" s="88">
        <f t="shared" si="39"/>
        <v>0</v>
      </c>
      <c r="BC9" s="85">
        <f t="shared" si="40"/>
        <v>0</v>
      </c>
      <c r="BD9" s="90">
        <v>0</v>
      </c>
      <c r="BE9" s="87">
        <f t="shared" si="41"/>
        <v>0</v>
      </c>
      <c r="BF9" s="88">
        <f t="shared" si="42"/>
        <v>0</v>
      </c>
      <c r="BG9" s="85">
        <f t="shared" si="43"/>
        <v>0</v>
      </c>
      <c r="BH9" s="90">
        <v>0</v>
      </c>
      <c r="BI9" s="87">
        <f t="shared" si="44"/>
        <v>0</v>
      </c>
      <c r="BJ9" s="88">
        <f t="shared" si="45"/>
        <v>0</v>
      </c>
      <c r="BK9" s="85">
        <f t="shared" si="46"/>
        <v>0</v>
      </c>
      <c r="BL9" s="90">
        <v>0</v>
      </c>
      <c r="BM9" s="87">
        <f t="shared" si="47"/>
        <v>0</v>
      </c>
      <c r="BN9" s="88">
        <f t="shared" si="48"/>
        <v>0</v>
      </c>
      <c r="BO9" s="85">
        <f t="shared" si="49"/>
        <v>0</v>
      </c>
      <c r="BP9" s="90">
        <v>0</v>
      </c>
      <c r="BQ9" s="87">
        <f t="shared" si="50"/>
        <v>0</v>
      </c>
      <c r="BR9" s="88">
        <f t="shared" si="51"/>
        <v>0</v>
      </c>
      <c r="BT9" s="92">
        <f t="shared" si="0"/>
        <v>0</v>
      </c>
      <c r="BU9" s="92">
        <f t="shared" si="1"/>
        <v>0</v>
      </c>
      <c r="BV9" s="102">
        <v>4</v>
      </c>
      <c r="BW9" s="375">
        <v>1</v>
      </c>
      <c r="BX9" s="374">
        <f t="shared" si="52"/>
        <v>1</v>
      </c>
    </row>
    <row r="10" spans="1:76" s="101" customFormat="1" ht="10.95" customHeight="1">
      <c r="A10" s="81" t="s">
        <v>619</v>
      </c>
      <c r="B10" s="69">
        <f>VLOOKUP(A10,'Orçamento Sintético'!$A$11:$J$753,4,FALSE)</f>
        <v>0</v>
      </c>
      <c r="C10" s="93">
        <f>'Orçamento Sintético'!H116</f>
        <v>0</v>
      </c>
      <c r="D10" s="93">
        <f>'Orçamento Sintético'!I116</f>
        <v>0</v>
      </c>
      <c r="E10" s="94">
        <f t="shared" si="2"/>
        <v>0</v>
      </c>
      <c r="F10" s="94" t="e">
        <f t="shared" si="3"/>
        <v>#DIV/0!</v>
      </c>
      <c r="G10" s="95">
        <f t="shared" si="4"/>
        <v>0</v>
      </c>
      <c r="H10" s="96"/>
      <c r="I10" s="97">
        <f t="shared" si="5"/>
        <v>0</v>
      </c>
      <c r="J10" s="98">
        <f t="shared" si="6"/>
        <v>0</v>
      </c>
      <c r="K10" s="99">
        <f t="shared" si="7"/>
        <v>0</v>
      </c>
      <c r="L10" s="100"/>
      <c r="M10" s="97">
        <f t="shared" si="8"/>
        <v>0</v>
      </c>
      <c r="N10" s="98">
        <f t="shared" si="9"/>
        <v>0</v>
      </c>
      <c r="O10" s="95">
        <f t="shared" si="10"/>
        <v>0</v>
      </c>
      <c r="P10" s="100"/>
      <c r="Q10" s="97">
        <f t="shared" si="11"/>
        <v>0</v>
      </c>
      <c r="R10" s="98">
        <f t="shared" si="12"/>
        <v>0</v>
      </c>
      <c r="S10" s="99">
        <f t="shared" si="13"/>
        <v>0</v>
      </c>
      <c r="T10" s="100"/>
      <c r="U10" s="97">
        <f t="shared" si="14"/>
        <v>0</v>
      </c>
      <c r="V10" s="98">
        <f t="shared" si="15"/>
        <v>0</v>
      </c>
      <c r="W10" s="95">
        <f t="shared" si="16"/>
        <v>0</v>
      </c>
      <c r="X10" s="100"/>
      <c r="Y10" s="97">
        <f t="shared" si="17"/>
        <v>0</v>
      </c>
      <c r="Z10" s="98">
        <f t="shared" si="18"/>
        <v>0</v>
      </c>
      <c r="AA10" s="99">
        <f t="shared" si="19"/>
        <v>0</v>
      </c>
      <c r="AB10" s="78"/>
      <c r="AC10" s="97">
        <f t="shared" si="20"/>
        <v>0</v>
      </c>
      <c r="AD10" s="98">
        <f t="shared" si="21"/>
        <v>0</v>
      </c>
      <c r="AE10" s="95">
        <f t="shared" si="22"/>
        <v>0</v>
      </c>
      <c r="AF10" s="100"/>
      <c r="AG10" s="97">
        <f t="shared" si="23"/>
        <v>0</v>
      </c>
      <c r="AH10" s="98">
        <f t="shared" si="24"/>
        <v>0</v>
      </c>
      <c r="AI10" s="95">
        <f t="shared" si="25"/>
        <v>0</v>
      </c>
      <c r="AJ10" s="100"/>
      <c r="AK10" s="97">
        <f t="shared" si="26"/>
        <v>0</v>
      </c>
      <c r="AL10" s="98">
        <f t="shared" si="27"/>
        <v>0</v>
      </c>
      <c r="AM10" s="95">
        <f t="shared" si="28"/>
        <v>0</v>
      </c>
      <c r="AN10" s="100"/>
      <c r="AO10" s="97">
        <f t="shared" si="29"/>
        <v>0</v>
      </c>
      <c r="AP10" s="98">
        <f t="shared" si="30"/>
        <v>0</v>
      </c>
      <c r="AQ10" s="95">
        <f t="shared" si="31"/>
        <v>0</v>
      </c>
      <c r="AR10" s="100"/>
      <c r="AS10" s="97">
        <f t="shared" si="32"/>
        <v>0</v>
      </c>
      <c r="AT10" s="98">
        <f t="shared" si="33"/>
        <v>0</v>
      </c>
      <c r="AU10" s="95">
        <f t="shared" si="34"/>
        <v>0</v>
      </c>
      <c r="AV10" s="100"/>
      <c r="AW10" s="97">
        <f t="shared" si="35"/>
        <v>0</v>
      </c>
      <c r="AX10" s="98">
        <f t="shared" si="36"/>
        <v>0</v>
      </c>
      <c r="AY10" s="95">
        <f t="shared" si="37"/>
        <v>0</v>
      </c>
      <c r="AZ10" s="100"/>
      <c r="BA10" s="97">
        <f t="shared" si="38"/>
        <v>0</v>
      </c>
      <c r="BB10" s="98">
        <f t="shared" si="39"/>
        <v>0</v>
      </c>
      <c r="BC10" s="95">
        <f t="shared" si="40"/>
        <v>0</v>
      </c>
      <c r="BD10" s="100">
        <v>0</v>
      </c>
      <c r="BE10" s="97">
        <f t="shared" si="41"/>
        <v>0</v>
      </c>
      <c r="BF10" s="98">
        <f t="shared" si="42"/>
        <v>0</v>
      </c>
      <c r="BG10" s="95">
        <f t="shared" si="43"/>
        <v>0</v>
      </c>
      <c r="BH10" s="100">
        <v>0</v>
      </c>
      <c r="BI10" s="97">
        <f t="shared" si="44"/>
        <v>0</v>
      </c>
      <c r="BJ10" s="98">
        <f t="shared" si="45"/>
        <v>0</v>
      </c>
      <c r="BK10" s="95">
        <f t="shared" si="46"/>
        <v>0</v>
      </c>
      <c r="BL10" s="100">
        <v>0</v>
      </c>
      <c r="BM10" s="97">
        <f t="shared" si="47"/>
        <v>0</v>
      </c>
      <c r="BN10" s="98">
        <f t="shared" si="48"/>
        <v>0</v>
      </c>
      <c r="BO10" s="95">
        <f t="shared" si="49"/>
        <v>0</v>
      </c>
      <c r="BP10" s="100">
        <v>0</v>
      </c>
      <c r="BQ10" s="97">
        <f t="shared" si="50"/>
        <v>0</v>
      </c>
      <c r="BR10" s="98">
        <f t="shared" si="51"/>
        <v>0</v>
      </c>
      <c r="BT10" s="80">
        <f t="shared" si="0"/>
        <v>0</v>
      </c>
      <c r="BU10" s="80">
        <f t="shared" si="1"/>
        <v>0</v>
      </c>
      <c r="BV10" s="101">
        <v>5</v>
      </c>
      <c r="BW10" s="375">
        <v>1</v>
      </c>
      <c r="BX10" s="374">
        <f t="shared" si="52"/>
        <v>1</v>
      </c>
    </row>
    <row r="11" spans="1:76" s="102" customFormat="1" ht="10.95" customHeight="1">
      <c r="A11" s="81" t="s">
        <v>627</v>
      </c>
      <c r="B11" s="82">
        <f>VLOOKUP(A11,'Orçamento Sintético'!$A$11:$J$753,4,FALSE)</f>
        <v>0</v>
      </c>
      <c r="C11" s="83">
        <f>'Orçamento Sintético'!H136</f>
        <v>0</v>
      </c>
      <c r="D11" s="83">
        <f>'Orçamento Sintético'!I136</f>
        <v>0</v>
      </c>
      <c r="E11" s="84">
        <f t="shared" si="2"/>
        <v>0</v>
      </c>
      <c r="F11" s="84" t="e">
        <f t="shared" si="3"/>
        <v>#DIV/0!</v>
      </c>
      <c r="G11" s="85">
        <f t="shared" si="4"/>
        <v>0</v>
      </c>
      <c r="H11" s="86"/>
      <c r="I11" s="87">
        <f t="shared" si="5"/>
        <v>0</v>
      </c>
      <c r="J11" s="88">
        <f t="shared" si="6"/>
        <v>0</v>
      </c>
      <c r="K11" s="89">
        <f t="shared" si="7"/>
        <v>0</v>
      </c>
      <c r="L11" s="90"/>
      <c r="M11" s="87">
        <f t="shared" si="8"/>
        <v>0</v>
      </c>
      <c r="N11" s="88">
        <f t="shared" si="9"/>
        <v>0</v>
      </c>
      <c r="O11" s="85">
        <f t="shared" si="10"/>
        <v>0</v>
      </c>
      <c r="P11" s="90"/>
      <c r="Q11" s="87">
        <f t="shared" si="11"/>
        <v>0</v>
      </c>
      <c r="R11" s="88">
        <f t="shared" si="12"/>
        <v>0</v>
      </c>
      <c r="S11" s="89">
        <f t="shared" si="13"/>
        <v>0</v>
      </c>
      <c r="T11" s="90"/>
      <c r="U11" s="87">
        <f t="shared" si="14"/>
        <v>0</v>
      </c>
      <c r="V11" s="88">
        <f t="shared" si="15"/>
        <v>0</v>
      </c>
      <c r="W11" s="85">
        <f t="shared" si="16"/>
        <v>0</v>
      </c>
      <c r="X11" s="90"/>
      <c r="Y11" s="87">
        <f t="shared" si="17"/>
        <v>0</v>
      </c>
      <c r="Z11" s="88">
        <f t="shared" si="18"/>
        <v>0</v>
      </c>
      <c r="AA11" s="89">
        <f t="shared" si="19"/>
        <v>0</v>
      </c>
      <c r="AB11" s="90"/>
      <c r="AC11" s="87">
        <f t="shared" si="20"/>
        <v>0</v>
      </c>
      <c r="AD11" s="88">
        <f t="shared" si="21"/>
        <v>0</v>
      </c>
      <c r="AE11" s="85">
        <f t="shared" si="22"/>
        <v>0</v>
      </c>
      <c r="AF11" s="90"/>
      <c r="AG11" s="87">
        <f t="shared" si="23"/>
        <v>0</v>
      </c>
      <c r="AH11" s="88">
        <f t="shared" si="24"/>
        <v>0</v>
      </c>
      <c r="AI11" s="85">
        <f t="shared" si="25"/>
        <v>0</v>
      </c>
      <c r="AJ11" s="90"/>
      <c r="AK11" s="87">
        <f t="shared" si="26"/>
        <v>0</v>
      </c>
      <c r="AL11" s="88">
        <f t="shared" si="27"/>
        <v>0</v>
      </c>
      <c r="AM11" s="85">
        <f t="shared" si="28"/>
        <v>0</v>
      </c>
      <c r="AN11" s="90"/>
      <c r="AO11" s="87">
        <f t="shared" si="29"/>
        <v>0</v>
      </c>
      <c r="AP11" s="88">
        <f t="shared" si="30"/>
        <v>0</v>
      </c>
      <c r="AQ11" s="85">
        <f t="shared" si="31"/>
        <v>0</v>
      </c>
      <c r="AR11" s="90"/>
      <c r="AS11" s="87">
        <f t="shared" si="32"/>
        <v>0</v>
      </c>
      <c r="AT11" s="88">
        <f t="shared" si="33"/>
        <v>0</v>
      </c>
      <c r="AU11" s="85">
        <f t="shared" si="34"/>
        <v>0</v>
      </c>
      <c r="AV11" s="90"/>
      <c r="AW11" s="87">
        <f t="shared" si="35"/>
        <v>0</v>
      </c>
      <c r="AX11" s="88">
        <f t="shared" si="36"/>
        <v>0</v>
      </c>
      <c r="AY11" s="85">
        <f t="shared" si="37"/>
        <v>0</v>
      </c>
      <c r="AZ11" s="90"/>
      <c r="BA11" s="87">
        <f t="shared" si="38"/>
        <v>0</v>
      </c>
      <c r="BB11" s="88">
        <f t="shared" si="39"/>
        <v>0</v>
      </c>
      <c r="BC11" s="85">
        <f t="shared" si="40"/>
        <v>0</v>
      </c>
      <c r="BD11" s="90">
        <v>0</v>
      </c>
      <c r="BE11" s="87">
        <f t="shared" si="41"/>
        <v>0</v>
      </c>
      <c r="BF11" s="88">
        <f t="shared" si="42"/>
        <v>0</v>
      </c>
      <c r="BG11" s="85">
        <f t="shared" si="43"/>
        <v>0</v>
      </c>
      <c r="BH11" s="90">
        <v>0</v>
      </c>
      <c r="BI11" s="87">
        <f t="shared" si="44"/>
        <v>0</v>
      </c>
      <c r="BJ11" s="88">
        <f t="shared" si="45"/>
        <v>0</v>
      </c>
      <c r="BK11" s="85">
        <f t="shared" si="46"/>
        <v>0</v>
      </c>
      <c r="BL11" s="90">
        <v>0</v>
      </c>
      <c r="BM11" s="87">
        <f t="shared" si="47"/>
        <v>0</v>
      </c>
      <c r="BN11" s="88">
        <f t="shared" si="48"/>
        <v>0</v>
      </c>
      <c r="BO11" s="85">
        <f t="shared" si="49"/>
        <v>0</v>
      </c>
      <c r="BP11" s="90">
        <v>0</v>
      </c>
      <c r="BQ11" s="87">
        <f t="shared" si="50"/>
        <v>0</v>
      </c>
      <c r="BR11" s="88">
        <f t="shared" si="51"/>
        <v>0</v>
      </c>
      <c r="BT11" s="92">
        <f t="shared" si="0"/>
        <v>0</v>
      </c>
      <c r="BU11" s="92">
        <f t="shared" si="1"/>
        <v>0</v>
      </c>
      <c r="BV11" s="102">
        <v>6</v>
      </c>
      <c r="BW11" s="375">
        <v>1</v>
      </c>
      <c r="BX11" s="374">
        <f t="shared" si="52"/>
        <v>1</v>
      </c>
    </row>
    <row r="12" spans="1:76" s="101" customFormat="1" ht="10.95" customHeight="1">
      <c r="A12" s="81" t="s">
        <v>634</v>
      </c>
      <c r="B12" s="69">
        <f>VLOOKUP(A12,'Orçamento Sintético'!$A$11:$J$753,4,FALSE)</f>
        <v>0</v>
      </c>
      <c r="C12" s="93">
        <f>'Orçamento Sintético'!H152</f>
        <v>0</v>
      </c>
      <c r="D12" s="93">
        <f>'Orçamento Sintético'!I152</f>
        <v>0</v>
      </c>
      <c r="E12" s="94">
        <f t="shared" si="2"/>
        <v>0</v>
      </c>
      <c r="F12" s="94" t="e">
        <f t="shared" si="3"/>
        <v>#DIV/0!</v>
      </c>
      <c r="G12" s="95">
        <f t="shared" si="4"/>
        <v>0</v>
      </c>
      <c r="H12" s="96"/>
      <c r="I12" s="97">
        <f t="shared" si="5"/>
        <v>0</v>
      </c>
      <c r="J12" s="98">
        <f t="shared" si="6"/>
        <v>0</v>
      </c>
      <c r="K12" s="99">
        <f t="shared" si="7"/>
        <v>0</v>
      </c>
      <c r="L12" s="100"/>
      <c r="M12" s="97">
        <f t="shared" si="8"/>
        <v>0</v>
      </c>
      <c r="N12" s="98">
        <f t="shared" si="9"/>
        <v>0</v>
      </c>
      <c r="O12" s="95">
        <f t="shared" si="10"/>
        <v>0</v>
      </c>
      <c r="P12" s="100"/>
      <c r="Q12" s="97">
        <f t="shared" si="11"/>
        <v>0</v>
      </c>
      <c r="R12" s="98">
        <f t="shared" si="12"/>
        <v>0</v>
      </c>
      <c r="S12" s="99">
        <f t="shared" si="13"/>
        <v>0</v>
      </c>
      <c r="T12" s="100"/>
      <c r="U12" s="97">
        <f t="shared" si="14"/>
        <v>0</v>
      </c>
      <c r="V12" s="98">
        <f t="shared" si="15"/>
        <v>0</v>
      </c>
      <c r="W12" s="95">
        <f t="shared" si="16"/>
        <v>0</v>
      </c>
      <c r="X12" s="100"/>
      <c r="Y12" s="97">
        <f t="shared" si="17"/>
        <v>0</v>
      </c>
      <c r="Z12" s="98">
        <f t="shared" si="18"/>
        <v>0</v>
      </c>
      <c r="AA12" s="99">
        <f t="shared" si="19"/>
        <v>0</v>
      </c>
      <c r="AB12" s="78"/>
      <c r="AC12" s="97">
        <f t="shared" si="20"/>
        <v>0</v>
      </c>
      <c r="AD12" s="98">
        <f t="shared" si="21"/>
        <v>0</v>
      </c>
      <c r="AE12" s="95">
        <f t="shared" si="22"/>
        <v>0</v>
      </c>
      <c r="AF12" s="100"/>
      <c r="AG12" s="97">
        <f t="shared" si="23"/>
        <v>0</v>
      </c>
      <c r="AH12" s="98">
        <f t="shared" si="24"/>
        <v>0</v>
      </c>
      <c r="AI12" s="95">
        <f t="shared" si="25"/>
        <v>0</v>
      </c>
      <c r="AJ12" s="100"/>
      <c r="AK12" s="97">
        <f t="shared" si="26"/>
        <v>0</v>
      </c>
      <c r="AL12" s="98">
        <f t="shared" si="27"/>
        <v>0</v>
      </c>
      <c r="AM12" s="95">
        <f t="shared" si="28"/>
        <v>0</v>
      </c>
      <c r="AN12" s="100"/>
      <c r="AO12" s="97">
        <f t="shared" si="29"/>
        <v>0</v>
      </c>
      <c r="AP12" s="98">
        <f t="shared" si="30"/>
        <v>0</v>
      </c>
      <c r="AQ12" s="95">
        <f t="shared" si="31"/>
        <v>0</v>
      </c>
      <c r="AR12" s="100"/>
      <c r="AS12" s="97">
        <f t="shared" si="32"/>
        <v>0</v>
      </c>
      <c r="AT12" s="98">
        <f t="shared" si="33"/>
        <v>0</v>
      </c>
      <c r="AU12" s="95">
        <f t="shared" si="34"/>
        <v>0</v>
      </c>
      <c r="AV12" s="100"/>
      <c r="AW12" s="97">
        <f t="shared" si="35"/>
        <v>0</v>
      </c>
      <c r="AX12" s="98">
        <f t="shared" si="36"/>
        <v>0</v>
      </c>
      <c r="AY12" s="95">
        <f t="shared" si="37"/>
        <v>0</v>
      </c>
      <c r="AZ12" s="100"/>
      <c r="BA12" s="97">
        <f t="shared" si="38"/>
        <v>0</v>
      </c>
      <c r="BB12" s="98">
        <f t="shared" si="39"/>
        <v>0</v>
      </c>
      <c r="BC12" s="95">
        <f t="shared" si="40"/>
        <v>0</v>
      </c>
      <c r="BD12" s="100">
        <v>0</v>
      </c>
      <c r="BE12" s="97">
        <f t="shared" si="41"/>
        <v>0</v>
      </c>
      <c r="BF12" s="98">
        <f t="shared" si="42"/>
        <v>0</v>
      </c>
      <c r="BG12" s="95">
        <f t="shared" si="43"/>
        <v>0</v>
      </c>
      <c r="BH12" s="100">
        <v>0</v>
      </c>
      <c r="BI12" s="97">
        <f t="shared" si="44"/>
        <v>0</v>
      </c>
      <c r="BJ12" s="98">
        <f t="shared" si="45"/>
        <v>0</v>
      </c>
      <c r="BK12" s="95">
        <f t="shared" si="46"/>
        <v>0</v>
      </c>
      <c r="BL12" s="100">
        <v>0</v>
      </c>
      <c r="BM12" s="97">
        <f t="shared" si="47"/>
        <v>0</v>
      </c>
      <c r="BN12" s="98">
        <f t="shared" si="48"/>
        <v>0</v>
      </c>
      <c r="BO12" s="95">
        <f t="shared" si="49"/>
        <v>0</v>
      </c>
      <c r="BP12" s="100">
        <v>0</v>
      </c>
      <c r="BQ12" s="97">
        <f t="shared" si="50"/>
        <v>0</v>
      </c>
      <c r="BR12" s="98">
        <f t="shared" si="51"/>
        <v>0</v>
      </c>
      <c r="BT12" s="80">
        <f t="shared" si="0"/>
        <v>0</v>
      </c>
      <c r="BU12" s="80">
        <f t="shared" si="1"/>
        <v>0</v>
      </c>
      <c r="BV12" s="101">
        <v>7</v>
      </c>
      <c r="BW12" s="375">
        <v>1</v>
      </c>
      <c r="BX12" s="374">
        <f t="shared" si="52"/>
        <v>1</v>
      </c>
    </row>
    <row r="13" spans="1:76" s="102" customFormat="1" ht="10.95" customHeight="1">
      <c r="A13" s="81" t="s">
        <v>637</v>
      </c>
      <c r="B13" s="82">
        <f>VLOOKUP(A13,'Orçamento Sintético'!$A$11:$J$753,4,FALSE)</f>
        <v>0</v>
      </c>
      <c r="C13" s="83">
        <f>'Orçamento Sintético'!H165</f>
        <v>0</v>
      </c>
      <c r="D13" s="83">
        <f>'Orçamento Sintético'!I165</f>
        <v>0</v>
      </c>
      <c r="E13" s="84">
        <f t="shared" si="2"/>
        <v>0</v>
      </c>
      <c r="F13" s="84" t="e">
        <f t="shared" si="3"/>
        <v>#DIV/0!</v>
      </c>
      <c r="G13" s="85">
        <f t="shared" si="4"/>
        <v>0</v>
      </c>
      <c r="H13" s="86"/>
      <c r="I13" s="87">
        <f t="shared" si="5"/>
        <v>0</v>
      </c>
      <c r="J13" s="88">
        <f t="shared" si="6"/>
        <v>0</v>
      </c>
      <c r="K13" s="89">
        <f t="shared" si="7"/>
        <v>0</v>
      </c>
      <c r="L13" s="90"/>
      <c r="M13" s="87">
        <f t="shared" si="8"/>
        <v>0</v>
      </c>
      <c r="N13" s="88">
        <f t="shared" si="9"/>
        <v>0</v>
      </c>
      <c r="O13" s="85">
        <f t="shared" si="10"/>
        <v>0</v>
      </c>
      <c r="P13" s="90"/>
      <c r="Q13" s="87">
        <f t="shared" si="11"/>
        <v>0</v>
      </c>
      <c r="R13" s="88">
        <f t="shared" si="12"/>
        <v>0</v>
      </c>
      <c r="S13" s="89">
        <f t="shared" si="13"/>
        <v>0</v>
      </c>
      <c r="T13" s="90"/>
      <c r="U13" s="87">
        <f t="shared" si="14"/>
        <v>0</v>
      </c>
      <c r="V13" s="88">
        <f t="shared" si="15"/>
        <v>0</v>
      </c>
      <c r="W13" s="85">
        <f t="shared" si="16"/>
        <v>0</v>
      </c>
      <c r="X13" s="90"/>
      <c r="Y13" s="87">
        <f t="shared" si="17"/>
        <v>0</v>
      </c>
      <c r="Z13" s="88">
        <f t="shared" si="18"/>
        <v>0</v>
      </c>
      <c r="AA13" s="89">
        <f t="shared" si="19"/>
        <v>0</v>
      </c>
      <c r="AB13" s="90"/>
      <c r="AC13" s="87">
        <f t="shared" si="20"/>
        <v>0</v>
      </c>
      <c r="AD13" s="88">
        <f t="shared" si="21"/>
        <v>0</v>
      </c>
      <c r="AE13" s="85">
        <f t="shared" si="22"/>
        <v>0</v>
      </c>
      <c r="AF13" s="90"/>
      <c r="AG13" s="87">
        <f t="shared" si="23"/>
        <v>0</v>
      </c>
      <c r="AH13" s="88">
        <f t="shared" si="24"/>
        <v>0</v>
      </c>
      <c r="AI13" s="85">
        <f t="shared" si="25"/>
        <v>0</v>
      </c>
      <c r="AJ13" s="90"/>
      <c r="AK13" s="87">
        <f t="shared" si="26"/>
        <v>0</v>
      </c>
      <c r="AL13" s="88">
        <f t="shared" si="27"/>
        <v>0</v>
      </c>
      <c r="AM13" s="85">
        <f t="shared" si="28"/>
        <v>0</v>
      </c>
      <c r="AN13" s="90"/>
      <c r="AO13" s="87">
        <f t="shared" si="29"/>
        <v>0</v>
      </c>
      <c r="AP13" s="88">
        <f t="shared" si="30"/>
        <v>0</v>
      </c>
      <c r="AQ13" s="85">
        <f t="shared" si="31"/>
        <v>0</v>
      </c>
      <c r="AR13" s="90"/>
      <c r="AS13" s="87">
        <f t="shared" si="32"/>
        <v>0</v>
      </c>
      <c r="AT13" s="88">
        <f t="shared" si="33"/>
        <v>0</v>
      </c>
      <c r="AU13" s="85">
        <f t="shared" si="34"/>
        <v>0</v>
      </c>
      <c r="AV13" s="90"/>
      <c r="AW13" s="87">
        <f t="shared" si="35"/>
        <v>0</v>
      </c>
      <c r="AX13" s="88">
        <f t="shared" si="36"/>
        <v>0</v>
      </c>
      <c r="AY13" s="85">
        <f t="shared" si="37"/>
        <v>0</v>
      </c>
      <c r="AZ13" s="90"/>
      <c r="BA13" s="87">
        <f t="shared" si="38"/>
        <v>0</v>
      </c>
      <c r="BB13" s="88">
        <f t="shared" si="39"/>
        <v>0</v>
      </c>
      <c r="BC13" s="85">
        <f t="shared" si="40"/>
        <v>0</v>
      </c>
      <c r="BD13" s="90">
        <v>0</v>
      </c>
      <c r="BE13" s="87">
        <f t="shared" si="41"/>
        <v>0</v>
      </c>
      <c r="BF13" s="88">
        <f t="shared" si="42"/>
        <v>0</v>
      </c>
      <c r="BG13" s="85">
        <f t="shared" si="43"/>
        <v>0</v>
      </c>
      <c r="BH13" s="90">
        <v>0</v>
      </c>
      <c r="BI13" s="87">
        <f t="shared" si="44"/>
        <v>0</v>
      </c>
      <c r="BJ13" s="88">
        <f t="shared" si="45"/>
        <v>0</v>
      </c>
      <c r="BK13" s="85">
        <f t="shared" si="46"/>
        <v>0</v>
      </c>
      <c r="BL13" s="90">
        <v>0</v>
      </c>
      <c r="BM13" s="87">
        <f t="shared" si="47"/>
        <v>0</v>
      </c>
      <c r="BN13" s="88">
        <f t="shared" si="48"/>
        <v>0</v>
      </c>
      <c r="BO13" s="85">
        <f t="shared" si="49"/>
        <v>0</v>
      </c>
      <c r="BP13" s="90">
        <v>0</v>
      </c>
      <c r="BQ13" s="87">
        <f t="shared" si="50"/>
        <v>0</v>
      </c>
      <c r="BR13" s="88">
        <f t="shared" si="51"/>
        <v>0</v>
      </c>
      <c r="BT13" s="92">
        <f t="shared" si="0"/>
        <v>0</v>
      </c>
      <c r="BU13" s="92">
        <f t="shared" si="1"/>
        <v>0</v>
      </c>
      <c r="BV13" s="102">
        <v>8</v>
      </c>
      <c r="BW13" s="375">
        <v>1</v>
      </c>
      <c r="BX13" s="374">
        <f t="shared" si="52"/>
        <v>1</v>
      </c>
    </row>
    <row r="14" spans="1:76" s="101" customFormat="1" ht="10.95" customHeight="1">
      <c r="A14" s="81" t="s">
        <v>670</v>
      </c>
      <c r="B14" s="69">
        <f>VLOOKUP(A14,'Orçamento Sintético'!$A$11:$J$753,4,FALSE)</f>
        <v>0</v>
      </c>
      <c r="C14" s="93">
        <f>'Orçamento Sintético'!H178</f>
        <v>0</v>
      </c>
      <c r="D14" s="93">
        <f>'Orçamento Sintético'!I178</f>
        <v>0</v>
      </c>
      <c r="E14" s="94">
        <f t="shared" si="2"/>
        <v>0</v>
      </c>
      <c r="F14" s="94" t="e">
        <f t="shared" si="3"/>
        <v>#DIV/0!</v>
      </c>
      <c r="G14" s="95">
        <f t="shared" si="4"/>
        <v>0</v>
      </c>
      <c r="H14" s="96"/>
      <c r="I14" s="97">
        <f t="shared" si="5"/>
        <v>0</v>
      </c>
      <c r="J14" s="98">
        <f t="shared" si="6"/>
        <v>0</v>
      </c>
      <c r="K14" s="99">
        <f t="shared" si="7"/>
        <v>0</v>
      </c>
      <c r="L14" s="100"/>
      <c r="M14" s="97">
        <f t="shared" si="8"/>
        <v>0</v>
      </c>
      <c r="N14" s="98">
        <f t="shared" si="9"/>
        <v>0</v>
      </c>
      <c r="O14" s="95">
        <f t="shared" si="10"/>
        <v>0</v>
      </c>
      <c r="P14" s="100"/>
      <c r="Q14" s="97">
        <f t="shared" si="11"/>
        <v>0</v>
      </c>
      <c r="R14" s="98">
        <f t="shared" si="12"/>
        <v>0</v>
      </c>
      <c r="S14" s="99">
        <f t="shared" si="13"/>
        <v>0</v>
      </c>
      <c r="T14" s="100"/>
      <c r="U14" s="97">
        <f t="shared" si="14"/>
        <v>0</v>
      </c>
      <c r="V14" s="98">
        <f t="shared" si="15"/>
        <v>0</v>
      </c>
      <c r="W14" s="95">
        <f t="shared" si="16"/>
        <v>0</v>
      </c>
      <c r="X14" s="100"/>
      <c r="Y14" s="97">
        <f t="shared" si="17"/>
        <v>0</v>
      </c>
      <c r="Z14" s="98">
        <f t="shared" si="18"/>
        <v>0</v>
      </c>
      <c r="AA14" s="99">
        <f t="shared" si="19"/>
        <v>0</v>
      </c>
      <c r="AB14" s="78"/>
      <c r="AC14" s="97">
        <f t="shared" si="20"/>
        <v>0</v>
      </c>
      <c r="AD14" s="98">
        <f t="shared" si="21"/>
        <v>0</v>
      </c>
      <c r="AE14" s="95">
        <f t="shared" si="22"/>
        <v>0</v>
      </c>
      <c r="AF14" s="100"/>
      <c r="AG14" s="97">
        <f t="shared" si="23"/>
        <v>0</v>
      </c>
      <c r="AH14" s="98">
        <f t="shared" si="24"/>
        <v>0</v>
      </c>
      <c r="AI14" s="95">
        <f t="shared" si="25"/>
        <v>0</v>
      </c>
      <c r="AJ14" s="100"/>
      <c r="AK14" s="97">
        <f t="shared" si="26"/>
        <v>0</v>
      </c>
      <c r="AL14" s="98">
        <f t="shared" si="27"/>
        <v>0</v>
      </c>
      <c r="AM14" s="95">
        <f t="shared" si="28"/>
        <v>0</v>
      </c>
      <c r="AN14" s="100"/>
      <c r="AO14" s="97">
        <f t="shared" si="29"/>
        <v>0</v>
      </c>
      <c r="AP14" s="98">
        <f t="shared" si="30"/>
        <v>0</v>
      </c>
      <c r="AQ14" s="95">
        <f t="shared" si="31"/>
        <v>0</v>
      </c>
      <c r="AR14" s="100"/>
      <c r="AS14" s="97">
        <f t="shared" si="32"/>
        <v>0</v>
      </c>
      <c r="AT14" s="98">
        <f t="shared" si="33"/>
        <v>0</v>
      </c>
      <c r="AU14" s="95">
        <f t="shared" si="34"/>
        <v>0</v>
      </c>
      <c r="AV14" s="100"/>
      <c r="AW14" s="97">
        <f t="shared" si="35"/>
        <v>0</v>
      </c>
      <c r="AX14" s="98">
        <f t="shared" si="36"/>
        <v>0</v>
      </c>
      <c r="AY14" s="95">
        <f t="shared" si="37"/>
        <v>0</v>
      </c>
      <c r="AZ14" s="100"/>
      <c r="BA14" s="97">
        <f t="shared" si="38"/>
        <v>0</v>
      </c>
      <c r="BB14" s="98">
        <f t="shared" si="39"/>
        <v>0</v>
      </c>
      <c r="BC14" s="95">
        <f t="shared" si="40"/>
        <v>0</v>
      </c>
      <c r="BD14" s="100">
        <v>0</v>
      </c>
      <c r="BE14" s="97">
        <f t="shared" si="41"/>
        <v>0</v>
      </c>
      <c r="BF14" s="98">
        <f t="shared" si="42"/>
        <v>0</v>
      </c>
      <c r="BG14" s="95">
        <f t="shared" si="43"/>
        <v>0</v>
      </c>
      <c r="BH14" s="100">
        <v>0</v>
      </c>
      <c r="BI14" s="97">
        <f t="shared" si="44"/>
        <v>0</v>
      </c>
      <c r="BJ14" s="98">
        <f t="shared" si="45"/>
        <v>0</v>
      </c>
      <c r="BK14" s="95">
        <f t="shared" si="46"/>
        <v>0</v>
      </c>
      <c r="BL14" s="100">
        <v>0</v>
      </c>
      <c r="BM14" s="97">
        <f t="shared" si="47"/>
        <v>0</v>
      </c>
      <c r="BN14" s="98">
        <f t="shared" si="48"/>
        <v>0</v>
      </c>
      <c r="BO14" s="95">
        <f t="shared" si="49"/>
        <v>0</v>
      </c>
      <c r="BP14" s="100">
        <v>0</v>
      </c>
      <c r="BQ14" s="97">
        <f t="shared" si="50"/>
        <v>0</v>
      </c>
      <c r="BR14" s="98">
        <f t="shared" si="51"/>
        <v>0</v>
      </c>
      <c r="BT14" s="103">
        <f t="shared" si="0"/>
        <v>0</v>
      </c>
      <c r="BU14" s="103">
        <f t="shared" si="1"/>
        <v>0</v>
      </c>
      <c r="BV14" s="101">
        <v>9</v>
      </c>
      <c r="BW14" s="375">
        <v>1</v>
      </c>
      <c r="BX14" s="374">
        <f t="shared" si="52"/>
        <v>1</v>
      </c>
    </row>
    <row r="15" spans="1:76" s="102" customFormat="1" ht="10.95" customHeight="1">
      <c r="A15" s="81" t="s">
        <v>681</v>
      </c>
      <c r="B15" s="82">
        <f>VLOOKUP(A15,'Orçamento Sintético'!$A$11:$J$753,4,FALSE)</f>
        <v>0</v>
      </c>
      <c r="C15" s="83">
        <f>'Orçamento Sintético'!H200</f>
        <v>0</v>
      </c>
      <c r="D15" s="83">
        <f>'Orçamento Sintético'!I200</f>
        <v>0</v>
      </c>
      <c r="E15" s="84">
        <f t="shared" si="2"/>
        <v>0</v>
      </c>
      <c r="F15" s="84" t="e">
        <f t="shared" si="3"/>
        <v>#DIV/0!</v>
      </c>
      <c r="G15" s="85">
        <f t="shared" si="4"/>
        <v>0</v>
      </c>
      <c r="H15" s="86"/>
      <c r="I15" s="87">
        <f t="shared" si="5"/>
        <v>0</v>
      </c>
      <c r="J15" s="88">
        <f t="shared" si="6"/>
        <v>0</v>
      </c>
      <c r="K15" s="89">
        <f t="shared" si="7"/>
        <v>0</v>
      </c>
      <c r="L15" s="90"/>
      <c r="M15" s="87">
        <f t="shared" si="8"/>
        <v>0</v>
      </c>
      <c r="N15" s="88">
        <f t="shared" si="9"/>
        <v>0</v>
      </c>
      <c r="O15" s="85">
        <f t="shared" si="10"/>
        <v>0</v>
      </c>
      <c r="P15" s="90"/>
      <c r="Q15" s="87">
        <f t="shared" si="11"/>
        <v>0</v>
      </c>
      <c r="R15" s="88">
        <f t="shared" si="12"/>
        <v>0</v>
      </c>
      <c r="S15" s="89">
        <f t="shared" si="13"/>
        <v>0</v>
      </c>
      <c r="T15" s="90"/>
      <c r="U15" s="87">
        <f t="shared" si="14"/>
        <v>0</v>
      </c>
      <c r="V15" s="88">
        <f t="shared" si="15"/>
        <v>0</v>
      </c>
      <c r="W15" s="85">
        <f t="shared" si="16"/>
        <v>0</v>
      </c>
      <c r="X15" s="90"/>
      <c r="Y15" s="87">
        <f t="shared" si="17"/>
        <v>0</v>
      </c>
      <c r="Z15" s="88">
        <f t="shared" si="18"/>
        <v>0</v>
      </c>
      <c r="AA15" s="89">
        <f t="shared" si="19"/>
        <v>0</v>
      </c>
      <c r="AB15" s="90"/>
      <c r="AC15" s="87">
        <f t="shared" si="20"/>
        <v>0</v>
      </c>
      <c r="AD15" s="88">
        <f t="shared" si="21"/>
        <v>0</v>
      </c>
      <c r="AE15" s="85">
        <f t="shared" si="22"/>
        <v>0</v>
      </c>
      <c r="AF15" s="90"/>
      <c r="AG15" s="87">
        <f t="shared" si="23"/>
        <v>0</v>
      </c>
      <c r="AH15" s="88">
        <f t="shared" si="24"/>
        <v>0</v>
      </c>
      <c r="AI15" s="85">
        <f t="shared" si="25"/>
        <v>0</v>
      </c>
      <c r="AJ15" s="90"/>
      <c r="AK15" s="87">
        <f t="shared" si="26"/>
        <v>0</v>
      </c>
      <c r="AL15" s="88">
        <f t="shared" si="27"/>
        <v>0</v>
      </c>
      <c r="AM15" s="85">
        <f t="shared" si="28"/>
        <v>0</v>
      </c>
      <c r="AN15" s="90"/>
      <c r="AO15" s="87">
        <f t="shared" si="29"/>
        <v>0</v>
      </c>
      <c r="AP15" s="88">
        <f t="shared" si="30"/>
        <v>0</v>
      </c>
      <c r="AQ15" s="85">
        <f t="shared" si="31"/>
        <v>0</v>
      </c>
      <c r="AR15" s="90"/>
      <c r="AS15" s="87">
        <f t="shared" si="32"/>
        <v>0</v>
      </c>
      <c r="AT15" s="88">
        <f t="shared" si="33"/>
        <v>0</v>
      </c>
      <c r="AU15" s="85">
        <f t="shared" si="34"/>
        <v>0</v>
      </c>
      <c r="AV15" s="90"/>
      <c r="AW15" s="87">
        <f t="shared" si="35"/>
        <v>0</v>
      </c>
      <c r="AX15" s="88">
        <f t="shared" si="36"/>
        <v>0</v>
      </c>
      <c r="AY15" s="85">
        <f t="shared" si="37"/>
        <v>0</v>
      </c>
      <c r="AZ15" s="90"/>
      <c r="BA15" s="87">
        <f t="shared" si="38"/>
        <v>0</v>
      </c>
      <c r="BB15" s="88">
        <f t="shared" si="39"/>
        <v>0</v>
      </c>
      <c r="BC15" s="85">
        <f t="shared" si="40"/>
        <v>0</v>
      </c>
      <c r="BD15" s="90">
        <v>0</v>
      </c>
      <c r="BE15" s="87">
        <f t="shared" si="41"/>
        <v>0</v>
      </c>
      <c r="BF15" s="88">
        <f t="shared" si="42"/>
        <v>0</v>
      </c>
      <c r="BG15" s="85">
        <f t="shared" si="43"/>
        <v>0</v>
      </c>
      <c r="BH15" s="90">
        <v>0</v>
      </c>
      <c r="BI15" s="87">
        <f t="shared" si="44"/>
        <v>0</v>
      </c>
      <c r="BJ15" s="88">
        <f t="shared" si="45"/>
        <v>0</v>
      </c>
      <c r="BK15" s="85">
        <f t="shared" si="46"/>
        <v>0</v>
      </c>
      <c r="BL15" s="90">
        <v>0</v>
      </c>
      <c r="BM15" s="87">
        <f t="shared" si="47"/>
        <v>0</v>
      </c>
      <c r="BN15" s="88">
        <f t="shared" si="48"/>
        <v>0</v>
      </c>
      <c r="BO15" s="85">
        <f t="shared" si="49"/>
        <v>0</v>
      </c>
      <c r="BP15" s="90">
        <v>0</v>
      </c>
      <c r="BQ15" s="87">
        <f t="shared" si="50"/>
        <v>0</v>
      </c>
      <c r="BR15" s="88">
        <f t="shared" si="51"/>
        <v>0</v>
      </c>
      <c r="BT15" s="92">
        <f t="shared" si="0"/>
        <v>0</v>
      </c>
      <c r="BU15" s="92">
        <f t="shared" si="1"/>
        <v>0</v>
      </c>
      <c r="BV15" s="102">
        <v>10</v>
      </c>
      <c r="BW15" s="375">
        <v>1</v>
      </c>
      <c r="BX15" s="374">
        <f t="shared" si="52"/>
        <v>1</v>
      </c>
    </row>
    <row r="16" spans="1:76" s="101" customFormat="1" ht="10.95" customHeight="1">
      <c r="A16" s="81" t="s">
        <v>702</v>
      </c>
      <c r="B16" s="69">
        <f>VLOOKUP(A16,'Orçamento Sintético'!$A$11:$J$753,4,FALSE)</f>
        <v>0</v>
      </c>
      <c r="C16" s="93">
        <f>'Orçamento Sintético'!H224</f>
        <v>0</v>
      </c>
      <c r="D16" s="93">
        <f>'Orçamento Sintético'!I224</f>
        <v>0</v>
      </c>
      <c r="E16" s="94">
        <f t="shared" si="2"/>
        <v>0</v>
      </c>
      <c r="F16" s="94" t="e">
        <f t="shared" si="3"/>
        <v>#DIV/0!</v>
      </c>
      <c r="G16" s="95">
        <f t="shared" si="4"/>
        <v>0</v>
      </c>
      <c r="H16" s="96"/>
      <c r="I16" s="97">
        <f t="shared" si="5"/>
        <v>0</v>
      </c>
      <c r="J16" s="98">
        <f t="shared" si="6"/>
        <v>0</v>
      </c>
      <c r="K16" s="99">
        <f t="shared" si="7"/>
        <v>0</v>
      </c>
      <c r="L16" s="100"/>
      <c r="M16" s="97">
        <f t="shared" si="8"/>
        <v>0</v>
      </c>
      <c r="N16" s="98">
        <f t="shared" si="9"/>
        <v>0</v>
      </c>
      <c r="O16" s="95">
        <f t="shared" si="10"/>
        <v>0</v>
      </c>
      <c r="P16" s="100"/>
      <c r="Q16" s="97">
        <f t="shared" si="11"/>
        <v>0</v>
      </c>
      <c r="R16" s="98">
        <f t="shared" si="12"/>
        <v>0</v>
      </c>
      <c r="S16" s="99">
        <f t="shared" si="13"/>
        <v>0</v>
      </c>
      <c r="T16" s="100"/>
      <c r="U16" s="97">
        <f t="shared" si="14"/>
        <v>0</v>
      </c>
      <c r="V16" s="98">
        <f t="shared" si="15"/>
        <v>0</v>
      </c>
      <c r="W16" s="95">
        <f t="shared" si="16"/>
        <v>0</v>
      </c>
      <c r="X16" s="100"/>
      <c r="Y16" s="97">
        <f t="shared" si="17"/>
        <v>0</v>
      </c>
      <c r="Z16" s="98">
        <f t="shared" si="18"/>
        <v>0</v>
      </c>
      <c r="AA16" s="99">
        <f t="shared" si="19"/>
        <v>0</v>
      </c>
      <c r="AB16" s="78"/>
      <c r="AC16" s="97">
        <f t="shared" si="20"/>
        <v>0</v>
      </c>
      <c r="AD16" s="98">
        <f t="shared" si="21"/>
        <v>0</v>
      </c>
      <c r="AE16" s="95">
        <f t="shared" si="22"/>
        <v>0</v>
      </c>
      <c r="AF16" s="100"/>
      <c r="AG16" s="97">
        <f t="shared" si="23"/>
        <v>0</v>
      </c>
      <c r="AH16" s="98">
        <f t="shared" si="24"/>
        <v>0</v>
      </c>
      <c r="AI16" s="95">
        <f t="shared" si="25"/>
        <v>0</v>
      </c>
      <c r="AJ16" s="100"/>
      <c r="AK16" s="97">
        <f t="shared" si="26"/>
        <v>0</v>
      </c>
      <c r="AL16" s="98">
        <f t="shared" si="27"/>
        <v>0</v>
      </c>
      <c r="AM16" s="95">
        <f t="shared" si="28"/>
        <v>0</v>
      </c>
      <c r="AN16" s="100"/>
      <c r="AO16" s="97">
        <f t="shared" si="29"/>
        <v>0</v>
      </c>
      <c r="AP16" s="98">
        <f t="shared" si="30"/>
        <v>0</v>
      </c>
      <c r="AQ16" s="95">
        <f t="shared" si="31"/>
        <v>0</v>
      </c>
      <c r="AR16" s="100"/>
      <c r="AS16" s="97">
        <f t="shared" si="32"/>
        <v>0</v>
      </c>
      <c r="AT16" s="98">
        <f t="shared" si="33"/>
        <v>0</v>
      </c>
      <c r="AU16" s="95">
        <f t="shared" si="34"/>
        <v>0</v>
      </c>
      <c r="AV16" s="100"/>
      <c r="AW16" s="97">
        <f t="shared" si="35"/>
        <v>0</v>
      </c>
      <c r="AX16" s="98">
        <f t="shared" si="36"/>
        <v>0</v>
      </c>
      <c r="AY16" s="95">
        <f t="shared" si="37"/>
        <v>0</v>
      </c>
      <c r="AZ16" s="100"/>
      <c r="BA16" s="97">
        <f t="shared" si="38"/>
        <v>0</v>
      </c>
      <c r="BB16" s="98">
        <f t="shared" si="39"/>
        <v>0</v>
      </c>
      <c r="BC16" s="95">
        <f t="shared" si="40"/>
        <v>0</v>
      </c>
      <c r="BD16" s="100">
        <v>0</v>
      </c>
      <c r="BE16" s="97">
        <f t="shared" si="41"/>
        <v>0</v>
      </c>
      <c r="BF16" s="98">
        <f t="shared" si="42"/>
        <v>0</v>
      </c>
      <c r="BG16" s="95">
        <f t="shared" si="43"/>
        <v>0</v>
      </c>
      <c r="BH16" s="100">
        <v>0</v>
      </c>
      <c r="BI16" s="97">
        <f t="shared" si="44"/>
        <v>0</v>
      </c>
      <c r="BJ16" s="98">
        <f t="shared" si="45"/>
        <v>0</v>
      </c>
      <c r="BK16" s="95">
        <f t="shared" si="46"/>
        <v>0</v>
      </c>
      <c r="BL16" s="100">
        <v>0</v>
      </c>
      <c r="BM16" s="97">
        <f t="shared" si="47"/>
        <v>0</v>
      </c>
      <c r="BN16" s="98">
        <f t="shared" si="48"/>
        <v>0</v>
      </c>
      <c r="BO16" s="95">
        <f t="shared" si="49"/>
        <v>0</v>
      </c>
      <c r="BP16" s="100">
        <v>0</v>
      </c>
      <c r="BQ16" s="97">
        <f t="shared" si="50"/>
        <v>0</v>
      </c>
      <c r="BR16" s="98">
        <f t="shared" si="51"/>
        <v>0</v>
      </c>
      <c r="BT16" s="103">
        <f t="shared" si="0"/>
        <v>0</v>
      </c>
      <c r="BU16" s="103">
        <f t="shared" si="1"/>
        <v>0</v>
      </c>
      <c r="BV16" s="101">
        <v>11</v>
      </c>
      <c r="BW16" s="375">
        <v>1</v>
      </c>
      <c r="BX16" s="374">
        <f t="shared" si="52"/>
        <v>1</v>
      </c>
    </row>
    <row r="17" spans="1:76" s="102" customFormat="1" ht="10.95" customHeight="1">
      <c r="A17" s="81" t="s">
        <v>724</v>
      </c>
      <c r="B17" s="82">
        <f>VLOOKUP(A17,'Orçamento Sintético'!$A$11:$J$753,4,FALSE)</f>
        <v>0</v>
      </c>
      <c r="C17" s="83">
        <f>'Orçamento Sintético'!H245</f>
        <v>0</v>
      </c>
      <c r="D17" s="83">
        <f>'Orçamento Sintético'!I245</f>
        <v>0</v>
      </c>
      <c r="E17" s="84">
        <f t="shared" si="2"/>
        <v>0</v>
      </c>
      <c r="F17" s="84" t="e">
        <f t="shared" si="3"/>
        <v>#DIV/0!</v>
      </c>
      <c r="G17" s="85">
        <f t="shared" si="4"/>
        <v>0</v>
      </c>
      <c r="H17" s="86"/>
      <c r="I17" s="87">
        <f t="shared" si="5"/>
        <v>0</v>
      </c>
      <c r="J17" s="88">
        <f t="shared" si="6"/>
        <v>0</v>
      </c>
      <c r="K17" s="89">
        <f t="shared" si="7"/>
        <v>0</v>
      </c>
      <c r="L17" s="90"/>
      <c r="M17" s="87">
        <f t="shared" si="8"/>
        <v>0</v>
      </c>
      <c r="N17" s="88">
        <f t="shared" si="9"/>
        <v>0</v>
      </c>
      <c r="O17" s="85">
        <f t="shared" si="10"/>
        <v>0</v>
      </c>
      <c r="P17" s="90"/>
      <c r="Q17" s="87">
        <f t="shared" si="11"/>
        <v>0</v>
      </c>
      <c r="R17" s="88">
        <f t="shared" si="12"/>
        <v>0</v>
      </c>
      <c r="S17" s="89">
        <f t="shared" si="13"/>
        <v>0</v>
      </c>
      <c r="T17" s="90"/>
      <c r="U17" s="87">
        <f t="shared" si="14"/>
        <v>0</v>
      </c>
      <c r="V17" s="88">
        <f t="shared" si="15"/>
        <v>0</v>
      </c>
      <c r="W17" s="85">
        <f t="shared" si="16"/>
        <v>0</v>
      </c>
      <c r="X17" s="90"/>
      <c r="Y17" s="87">
        <f t="shared" si="17"/>
        <v>0</v>
      </c>
      <c r="Z17" s="88">
        <f t="shared" si="18"/>
        <v>0</v>
      </c>
      <c r="AA17" s="89">
        <f t="shared" si="19"/>
        <v>0</v>
      </c>
      <c r="AB17" s="90"/>
      <c r="AC17" s="87">
        <f t="shared" si="20"/>
        <v>0</v>
      </c>
      <c r="AD17" s="88">
        <f t="shared" si="21"/>
        <v>0</v>
      </c>
      <c r="AE17" s="85">
        <f t="shared" si="22"/>
        <v>0</v>
      </c>
      <c r="AF17" s="90"/>
      <c r="AG17" s="87">
        <f t="shared" si="23"/>
        <v>0</v>
      </c>
      <c r="AH17" s="88">
        <f t="shared" si="24"/>
        <v>0</v>
      </c>
      <c r="AI17" s="85">
        <f t="shared" si="25"/>
        <v>0</v>
      </c>
      <c r="AJ17" s="90"/>
      <c r="AK17" s="87">
        <f t="shared" si="26"/>
        <v>0</v>
      </c>
      <c r="AL17" s="88">
        <f t="shared" si="27"/>
        <v>0</v>
      </c>
      <c r="AM17" s="85">
        <f t="shared" si="28"/>
        <v>0</v>
      </c>
      <c r="AN17" s="90"/>
      <c r="AO17" s="87">
        <f t="shared" si="29"/>
        <v>0</v>
      </c>
      <c r="AP17" s="88">
        <f t="shared" si="30"/>
        <v>0</v>
      </c>
      <c r="AQ17" s="85">
        <f t="shared" si="31"/>
        <v>0</v>
      </c>
      <c r="AR17" s="90"/>
      <c r="AS17" s="87">
        <f t="shared" si="32"/>
        <v>0</v>
      </c>
      <c r="AT17" s="88">
        <f t="shared" si="33"/>
        <v>0</v>
      </c>
      <c r="AU17" s="85">
        <f t="shared" si="34"/>
        <v>0</v>
      </c>
      <c r="AV17" s="90"/>
      <c r="AW17" s="87">
        <f t="shared" si="35"/>
        <v>0</v>
      </c>
      <c r="AX17" s="88">
        <f t="shared" si="36"/>
        <v>0</v>
      </c>
      <c r="AY17" s="85">
        <f t="shared" si="37"/>
        <v>0</v>
      </c>
      <c r="AZ17" s="90"/>
      <c r="BA17" s="87">
        <f t="shared" si="38"/>
        <v>0</v>
      </c>
      <c r="BB17" s="88">
        <f t="shared" si="39"/>
        <v>0</v>
      </c>
      <c r="BC17" s="85">
        <f t="shared" si="40"/>
        <v>0</v>
      </c>
      <c r="BD17" s="90">
        <v>0</v>
      </c>
      <c r="BE17" s="87">
        <f t="shared" si="41"/>
        <v>0</v>
      </c>
      <c r="BF17" s="88">
        <f t="shared" si="42"/>
        <v>0</v>
      </c>
      <c r="BG17" s="85">
        <f t="shared" si="43"/>
        <v>0</v>
      </c>
      <c r="BH17" s="90">
        <v>0</v>
      </c>
      <c r="BI17" s="87">
        <f t="shared" si="44"/>
        <v>0</v>
      </c>
      <c r="BJ17" s="88">
        <f t="shared" si="45"/>
        <v>0</v>
      </c>
      <c r="BK17" s="85">
        <f t="shared" si="46"/>
        <v>0</v>
      </c>
      <c r="BL17" s="90">
        <v>0</v>
      </c>
      <c r="BM17" s="87">
        <f t="shared" si="47"/>
        <v>0</v>
      </c>
      <c r="BN17" s="88">
        <f t="shared" si="48"/>
        <v>0</v>
      </c>
      <c r="BO17" s="85">
        <f t="shared" si="49"/>
        <v>0</v>
      </c>
      <c r="BP17" s="90">
        <v>0</v>
      </c>
      <c r="BQ17" s="87">
        <f t="shared" si="50"/>
        <v>0</v>
      </c>
      <c r="BR17" s="88">
        <f t="shared" si="51"/>
        <v>0</v>
      </c>
      <c r="BT17" s="92">
        <f t="shared" si="0"/>
        <v>0</v>
      </c>
      <c r="BU17" s="92">
        <f t="shared" si="1"/>
        <v>0</v>
      </c>
      <c r="BV17" s="102">
        <v>12</v>
      </c>
      <c r="BW17" s="375">
        <v>1</v>
      </c>
      <c r="BX17" s="374">
        <f t="shared" si="52"/>
        <v>1</v>
      </c>
    </row>
    <row r="18" spans="1:76" s="101" customFormat="1" ht="10.95" customHeight="1">
      <c r="A18" s="81" t="s">
        <v>743</v>
      </c>
      <c r="B18" s="69">
        <f>VLOOKUP(A18,'Orçamento Sintético'!$A$11:$J$753,4,FALSE)</f>
        <v>0</v>
      </c>
      <c r="C18" s="93">
        <f>'Orçamento Sintético'!H335</f>
        <v>0</v>
      </c>
      <c r="D18" s="93">
        <f>'Orçamento Sintético'!I335</f>
        <v>0</v>
      </c>
      <c r="E18" s="94">
        <f t="shared" si="2"/>
        <v>0</v>
      </c>
      <c r="F18" s="94" t="e">
        <f t="shared" si="3"/>
        <v>#DIV/0!</v>
      </c>
      <c r="G18" s="95">
        <f t="shared" si="4"/>
        <v>0</v>
      </c>
      <c r="H18" s="96"/>
      <c r="I18" s="97">
        <f t="shared" si="5"/>
        <v>0</v>
      </c>
      <c r="J18" s="98">
        <f t="shared" si="6"/>
        <v>0</v>
      </c>
      <c r="K18" s="99">
        <f t="shared" si="7"/>
        <v>0</v>
      </c>
      <c r="L18" s="100"/>
      <c r="M18" s="97">
        <f t="shared" si="8"/>
        <v>0</v>
      </c>
      <c r="N18" s="98">
        <f t="shared" si="9"/>
        <v>0</v>
      </c>
      <c r="O18" s="95">
        <f t="shared" si="10"/>
        <v>0</v>
      </c>
      <c r="P18" s="100"/>
      <c r="Q18" s="97">
        <f t="shared" si="11"/>
        <v>0</v>
      </c>
      <c r="R18" s="98">
        <f t="shared" si="12"/>
        <v>0</v>
      </c>
      <c r="S18" s="99">
        <f t="shared" si="13"/>
        <v>0</v>
      </c>
      <c r="T18" s="100"/>
      <c r="U18" s="97">
        <f t="shared" si="14"/>
        <v>0</v>
      </c>
      <c r="V18" s="98">
        <f t="shared" si="15"/>
        <v>0</v>
      </c>
      <c r="W18" s="95">
        <f t="shared" si="16"/>
        <v>0</v>
      </c>
      <c r="X18" s="100"/>
      <c r="Y18" s="97">
        <f t="shared" si="17"/>
        <v>0</v>
      </c>
      <c r="Z18" s="98">
        <f t="shared" si="18"/>
        <v>0</v>
      </c>
      <c r="AA18" s="99">
        <f t="shared" si="19"/>
        <v>0</v>
      </c>
      <c r="AB18" s="78"/>
      <c r="AC18" s="97">
        <f t="shared" si="20"/>
        <v>0</v>
      </c>
      <c r="AD18" s="98">
        <f t="shared" si="21"/>
        <v>0</v>
      </c>
      <c r="AE18" s="95">
        <f t="shared" si="22"/>
        <v>0</v>
      </c>
      <c r="AF18" s="100"/>
      <c r="AG18" s="97">
        <f t="shared" si="23"/>
        <v>0</v>
      </c>
      <c r="AH18" s="98">
        <f t="shared" si="24"/>
        <v>0</v>
      </c>
      <c r="AI18" s="95">
        <f t="shared" si="25"/>
        <v>0</v>
      </c>
      <c r="AJ18" s="100"/>
      <c r="AK18" s="97">
        <f t="shared" si="26"/>
        <v>0</v>
      </c>
      <c r="AL18" s="98">
        <f t="shared" si="27"/>
        <v>0</v>
      </c>
      <c r="AM18" s="95">
        <f t="shared" si="28"/>
        <v>0</v>
      </c>
      <c r="AN18" s="100"/>
      <c r="AO18" s="97">
        <f t="shared" si="29"/>
        <v>0</v>
      </c>
      <c r="AP18" s="98">
        <f t="shared" si="30"/>
        <v>0</v>
      </c>
      <c r="AQ18" s="95">
        <f t="shared" si="31"/>
        <v>0</v>
      </c>
      <c r="AR18" s="100"/>
      <c r="AS18" s="97">
        <f t="shared" si="32"/>
        <v>0</v>
      </c>
      <c r="AT18" s="98">
        <f t="shared" si="33"/>
        <v>0</v>
      </c>
      <c r="AU18" s="95">
        <f t="shared" si="34"/>
        <v>0</v>
      </c>
      <c r="AV18" s="100"/>
      <c r="AW18" s="97">
        <f t="shared" si="35"/>
        <v>0</v>
      </c>
      <c r="AX18" s="98">
        <f t="shared" si="36"/>
        <v>0</v>
      </c>
      <c r="AY18" s="95">
        <f t="shared" si="37"/>
        <v>0</v>
      </c>
      <c r="AZ18" s="100"/>
      <c r="BA18" s="97">
        <f t="shared" si="38"/>
        <v>0</v>
      </c>
      <c r="BB18" s="98">
        <f t="shared" si="39"/>
        <v>0</v>
      </c>
      <c r="BC18" s="95">
        <f t="shared" si="40"/>
        <v>0</v>
      </c>
      <c r="BD18" s="100">
        <v>0</v>
      </c>
      <c r="BE18" s="97">
        <f t="shared" si="41"/>
        <v>0</v>
      </c>
      <c r="BF18" s="98">
        <f t="shared" si="42"/>
        <v>0</v>
      </c>
      <c r="BG18" s="95">
        <f t="shared" si="43"/>
        <v>0</v>
      </c>
      <c r="BH18" s="100">
        <v>0</v>
      </c>
      <c r="BI18" s="97">
        <f t="shared" si="44"/>
        <v>0</v>
      </c>
      <c r="BJ18" s="98">
        <f t="shared" si="45"/>
        <v>0</v>
      </c>
      <c r="BK18" s="95">
        <f t="shared" si="46"/>
        <v>0</v>
      </c>
      <c r="BL18" s="100">
        <v>0</v>
      </c>
      <c r="BM18" s="97">
        <f t="shared" si="47"/>
        <v>0</v>
      </c>
      <c r="BN18" s="98">
        <f t="shared" si="48"/>
        <v>0</v>
      </c>
      <c r="BO18" s="95">
        <f t="shared" si="49"/>
        <v>0</v>
      </c>
      <c r="BP18" s="100">
        <v>0</v>
      </c>
      <c r="BQ18" s="97">
        <f t="shared" si="50"/>
        <v>0</v>
      </c>
      <c r="BR18" s="98">
        <f t="shared" si="51"/>
        <v>0</v>
      </c>
      <c r="BT18" s="103">
        <f t="shared" si="0"/>
        <v>0</v>
      </c>
      <c r="BU18" s="103">
        <f t="shared" si="1"/>
        <v>0</v>
      </c>
      <c r="BV18" s="101">
        <v>13</v>
      </c>
      <c r="BW18" s="375">
        <v>1</v>
      </c>
      <c r="BX18" s="374">
        <f t="shared" si="52"/>
        <v>1</v>
      </c>
    </row>
    <row r="19" spans="1:76" s="102" customFormat="1" ht="10.95" customHeight="1">
      <c r="A19" s="81" t="s">
        <v>831</v>
      </c>
      <c r="B19" s="82">
        <f>VLOOKUP(A19,'Orçamento Sintético'!$A$11:$J$753,4,FALSE)</f>
        <v>0</v>
      </c>
      <c r="C19" s="83">
        <f>'Orçamento Sintético'!H388</f>
        <v>0</v>
      </c>
      <c r="D19" s="83">
        <f>'Orçamento Sintético'!I388</f>
        <v>0</v>
      </c>
      <c r="E19" s="84">
        <f t="shared" si="2"/>
        <v>0</v>
      </c>
      <c r="F19" s="84" t="e">
        <f t="shared" si="3"/>
        <v>#DIV/0!</v>
      </c>
      <c r="G19" s="85">
        <f t="shared" si="4"/>
        <v>0</v>
      </c>
      <c r="H19" s="86"/>
      <c r="I19" s="87">
        <f t="shared" si="5"/>
        <v>0</v>
      </c>
      <c r="J19" s="88">
        <f t="shared" si="6"/>
        <v>0</v>
      </c>
      <c r="K19" s="89">
        <f t="shared" si="7"/>
        <v>0</v>
      </c>
      <c r="L19" s="90"/>
      <c r="M19" s="87">
        <f t="shared" si="8"/>
        <v>0</v>
      </c>
      <c r="N19" s="88">
        <f t="shared" si="9"/>
        <v>0</v>
      </c>
      <c r="O19" s="85">
        <f t="shared" si="10"/>
        <v>0</v>
      </c>
      <c r="P19" s="90"/>
      <c r="Q19" s="87">
        <f t="shared" si="11"/>
        <v>0</v>
      </c>
      <c r="R19" s="88">
        <f t="shared" si="12"/>
        <v>0</v>
      </c>
      <c r="S19" s="89">
        <f t="shared" si="13"/>
        <v>0</v>
      </c>
      <c r="T19" s="90"/>
      <c r="U19" s="87">
        <f t="shared" si="14"/>
        <v>0</v>
      </c>
      <c r="V19" s="88">
        <f t="shared" si="15"/>
        <v>0</v>
      </c>
      <c r="W19" s="85">
        <f t="shared" si="16"/>
        <v>0</v>
      </c>
      <c r="X19" s="90"/>
      <c r="Y19" s="87">
        <f t="shared" si="17"/>
        <v>0</v>
      </c>
      <c r="Z19" s="88">
        <f t="shared" si="18"/>
        <v>0</v>
      </c>
      <c r="AA19" s="89">
        <f t="shared" si="19"/>
        <v>0</v>
      </c>
      <c r="AB19" s="90"/>
      <c r="AC19" s="87">
        <f t="shared" si="20"/>
        <v>0</v>
      </c>
      <c r="AD19" s="88">
        <f t="shared" si="21"/>
        <v>0</v>
      </c>
      <c r="AE19" s="85">
        <f t="shared" si="22"/>
        <v>0</v>
      </c>
      <c r="AF19" s="90"/>
      <c r="AG19" s="87">
        <f t="shared" si="23"/>
        <v>0</v>
      </c>
      <c r="AH19" s="88">
        <f t="shared" si="24"/>
        <v>0</v>
      </c>
      <c r="AI19" s="85">
        <f t="shared" si="25"/>
        <v>0</v>
      </c>
      <c r="AJ19" s="90"/>
      <c r="AK19" s="87">
        <f t="shared" si="26"/>
        <v>0</v>
      </c>
      <c r="AL19" s="88">
        <f t="shared" si="27"/>
        <v>0</v>
      </c>
      <c r="AM19" s="85">
        <f t="shared" si="28"/>
        <v>0</v>
      </c>
      <c r="AN19" s="90"/>
      <c r="AO19" s="87">
        <f t="shared" si="29"/>
        <v>0</v>
      </c>
      <c r="AP19" s="88">
        <f t="shared" si="30"/>
        <v>0</v>
      </c>
      <c r="AQ19" s="85">
        <f t="shared" si="31"/>
        <v>0</v>
      </c>
      <c r="AR19" s="90"/>
      <c r="AS19" s="87">
        <f t="shared" si="32"/>
        <v>0</v>
      </c>
      <c r="AT19" s="88">
        <f t="shared" si="33"/>
        <v>0</v>
      </c>
      <c r="AU19" s="85">
        <f t="shared" ref="AU19" si="53">+AV19*$C19</f>
        <v>0</v>
      </c>
      <c r="AV19" s="90"/>
      <c r="AW19" s="87">
        <f t="shared" ref="AW19" si="54">+AX19*$D19</f>
        <v>0</v>
      </c>
      <c r="AX19" s="88">
        <f t="shared" si="36"/>
        <v>0</v>
      </c>
      <c r="AY19" s="85">
        <f t="shared" ref="AY19:AY24" si="55">+AZ19*$C19</f>
        <v>0</v>
      </c>
      <c r="AZ19" s="90"/>
      <c r="BA19" s="87">
        <f t="shared" ref="BA19:BA24" si="56">+BB19*$D19</f>
        <v>0</v>
      </c>
      <c r="BB19" s="88">
        <f t="shared" si="39"/>
        <v>0</v>
      </c>
      <c r="BC19" s="85">
        <f t="shared" si="40"/>
        <v>0</v>
      </c>
      <c r="BD19" s="90">
        <v>0</v>
      </c>
      <c r="BE19" s="87">
        <f t="shared" si="41"/>
        <v>0</v>
      </c>
      <c r="BF19" s="88">
        <f t="shared" si="42"/>
        <v>0</v>
      </c>
      <c r="BG19" s="85">
        <f t="shared" si="43"/>
        <v>0</v>
      </c>
      <c r="BH19" s="90">
        <v>0</v>
      </c>
      <c r="BI19" s="87">
        <f t="shared" si="44"/>
        <v>0</v>
      </c>
      <c r="BJ19" s="88">
        <f t="shared" si="45"/>
        <v>0</v>
      </c>
      <c r="BK19" s="85">
        <f t="shared" si="46"/>
        <v>0</v>
      </c>
      <c r="BL19" s="90">
        <v>0</v>
      </c>
      <c r="BM19" s="87">
        <f t="shared" si="47"/>
        <v>0</v>
      </c>
      <c r="BN19" s="88">
        <f t="shared" si="48"/>
        <v>0</v>
      </c>
      <c r="BO19" s="85">
        <f t="shared" si="49"/>
        <v>0</v>
      </c>
      <c r="BP19" s="90">
        <v>0</v>
      </c>
      <c r="BQ19" s="87">
        <f t="shared" si="50"/>
        <v>0</v>
      </c>
      <c r="BR19" s="88">
        <f t="shared" si="51"/>
        <v>0</v>
      </c>
      <c r="BT19" s="92">
        <f t="shared" si="0"/>
        <v>0</v>
      </c>
      <c r="BU19" s="92">
        <f t="shared" si="1"/>
        <v>0</v>
      </c>
      <c r="BV19" s="102">
        <v>14</v>
      </c>
      <c r="BW19" s="375">
        <v>1</v>
      </c>
      <c r="BX19" s="374">
        <f t="shared" si="52"/>
        <v>1</v>
      </c>
    </row>
    <row r="20" spans="1:76" s="101" customFormat="1" ht="10.95" customHeight="1">
      <c r="A20" s="81" t="s">
        <v>882</v>
      </c>
      <c r="B20" s="69">
        <f>VLOOKUP(A20,'Orçamento Sintético'!$A$11:$J$753,4,FALSE)</f>
        <v>0</v>
      </c>
      <c r="C20" s="93">
        <f>'Orçamento Sintético'!H406</f>
        <v>0</v>
      </c>
      <c r="D20" s="93">
        <f>'Orçamento Sintético'!I406</f>
        <v>0</v>
      </c>
      <c r="E20" s="94">
        <f t="shared" si="2"/>
        <v>0</v>
      </c>
      <c r="F20" s="94" t="e">
        <f t="shared" si="3"/>
        <v>#DIV/0!</v>
      </c>
      <c r="G20" s="95">
        <f t="shared" si="4"/>
        <v>0</v>
      </c>
      <c r="H20" s="96"/>
      <c r="I20" s="97">
        <f t="shared" si="5"/>
        <v>0</v>
      </c>
      <c r="J20" s="98">
        <f t="shared" si="6"/>
        <v>0</v>
      </c>
      <c r="K20" s="99">
        <f t="shared" si="7"/>
        <v>0</v>
      </c>
      <c r="L20" s="100"/>
      <c r="M20" s="97">
        <f t="shared" si="8"/>
        <v>0</v>
      </c>
      <c r="N20" s="98">
        <f t="shared" si="9"/>
        <v>0</v>
      </c>
      <c r="O20" s="95">
        <f t="shared" si="10"/>
        <v>0</v>
      </c>
      <c r="P20" s="100"/>
      <c r="Q20" s="97">
        <f t="shared" si="11"/>
        <v>0</v>
      </c>
      <c r="R20" s="98">
        <f t="shared" si="12"/>
        <v>0</v>
      </c>
      <c r="S20" s="99">
        <f t="shared" si="13"/>
        <v>0</v>
      </c>
      <c r="T20" s="100"/>
      <c r="U20" s="97">
        <f t="shared" si="14"/>
        <v>0</v>
      </c>
      <c r="V20" s="98">
        <f t="shared" si="15"/>
        <v>0</v>
      </c>
      <c r="W20" s="95">
        <f t="shared" si="16"/>
        <v>0</v>
      </c>
      <c r="X20" s="100"/>
      <c r="Y20" s="97">
        <f t="shared" si="17"/>
        <v>0</v>
      </c>
      <c r="Z20" s="98">
        <f t="shared" si="18"/>
        <v>0</v>
      </c>
      <c r="AA20" s="99">
        <f t="shared" si="19"/>
        <v>0</v>
      </c>
      <c r="AB20" s="78"/>
      <c r="AC20" s="97">
        <f t="shared" si="20"/>
        <v>0</v>
      </c>
      <c r="AD20" s="98">
        <f t="shared" si="21"/>
        <v>0</v>
      </c>
      <c r="AE20" s="95">
        <f t="shared" si="22"/>
        <v>0</v>
      </c>
      <c r="AF20" s="100"/>
      <c r="AG20" s="97">
        <f t="shared" si="23"/>
        <v>0</v>
      </c>
      <c r="AH20" s="98">
        <f t="shared" si="24"/>
        <v>0</v>
      </c>
      <c r="AI20" s="95">
        <f t="shared" si="25"/>
        <v>0</v>
      </c>
      <c r="AJ20" s="100"/>
      <c r="AK20" s="97">
        <f t="shared" si="26"/>
        <v>0</v>
      </c>
      <c r="AL20" s="98">
        <f t="shared" si="27"/>
        <v>0</v>
      </c>
      <c r="AM20" s="95">
        <f t="shared" si="28"/>
        <v>0</v>
      </c>
      <c r="AN20" s="100"/>
      <c r="AO20" s="97">
        <f t="shared" si="29"/>
        <v>0</v>
      </c>
      <c r="AP20" s="98">
        <f t="shared" si="30"/>
        <v>0</v>
      </c>
      <c r="AQ20" s="95">
        <f t="shared" si="31"/>
        <v>0</v>
      </c>
      <c r="AR20" s="100"/>
      <c r="AS20" s="97">
        <f t="shared" si="32"/>
        <v>0</v>
      </c>
      <c r="AT20" s="98">
        <f t="shared" si="33"/>
        <v>0</v>
      </c>
      <c r="AU20" s="95">
        <f t="shared" ref="AU20:AU21" si="57">+AV20*$C20</f>
        <v>0</v>
      </c>
      <c r="AV20" s="100"/>
      <c r="AW20" s="97">
        <f t="shared" ref="AW20:AW21" si="58">+AX20*$D20</f>
        <v>0</v>
      </c>
      <c r="AX20" s="98">
        <f t="shared" si="36"/>
        <v>0</v>
      </c>
      <c r="AY20" s="95">
        <f t="shared" si="55"/>
        <v>0</v>
      </c>
      <c r="AZ20" s="100"/>
      <c r="BA20" s="97">
        <f t="shared" si="56"/>
        <v>0</v>
      </c>
      <c r="BB20" s="98">
        <f t="shared" si="39"/>
        <v>0</v>
      </c>
      <c r="BC20" s="95">
        <f t="shared" si="40"/>
        <v>0</v>
      </c>
      <c r="BD20" s="100">
        <v>0</v>
      </c>
      <c r="BE20" s="97">
        <f t="shared" si="41"/>
        <v>0</v>
      </c>
      <c r="BF20" s="98">
        <f t="shared" si="42"/>
        <v>0</v>
      </c>
      <c r="BG20" s="95">
        <f t="shared" si="43"/>
        <v>0</v>
      </c>
      <c r="BH20" s="100">
        <v>0</v>
      </c>
      <c r="BI20" s="97">
        <f t="shared" si="44"/>
        <v>0</v>
      </c>
      <c r="BJ20" s="98">
        <f t="shared" si="45"/>
        <v>0</v>
      </c>
      <c r="BK20" s="95">
        <f t="shared" si="46"/>
        <v>0</v>
      </c>
      <c r="BL20" s="100">
        <v>0</v>
      </c>
      <c r="BM20" s="97">
        <f t="shared" si="47"/>
        <v>0</v>
      </c>
      <c r="BN20" s="98">
        <f t="shared" si="48"/>
        <v>0</v>
      </c>
      <c r="BO20" s="95">
        <f t="shared" si="49"/>
        <v>0</v>
      </c>
      <c r="BP20" s="100">
        <v>0</v>
      </c>
      <c r="BQ20" s="97">
        <f t="shared" si="50"/>
        <v>0</v>
      </c>
      <c r="BR20" s="98">
        <f t="shared" si="51"/>
        <v>0</v>
      </c>
      <c r="BT20" s="103">
        <f t="shared" si="0"/>
        <v>0</v>
      </c>
      <c r="BU20" s="103">
        <f t="shared" si="1"/>
        <v>0</v>
      </c>
      <c r="BV20" s="102">
        <v>15</v>
      </c>
      <c r="BW20" s="375">
        <v>1</v>
      </c>
      <c r="BX20" s="374">
        <f t="shared" si="52"/>
        <v>1</v>
      </c>
    </row>
    <row r="21" spans="1:76" s="102" customFormat="1" ht="10.95" customHeight="1">
      <c r="A21" s="81" t="s">
        <v>898</v>
      </c>
      <c r="B21" s="82">
        <f>VLOOKUP(A21,'Orçamento Sintético'!$A$11:$J$753,4,FALSE)</f>
        <v>0</v>
      </c>
      <c r="C21" s="83">
        <f>'Orçamento Sintético'!H432</f>
        <v>0</v>
      </c>
      <c r="D21" s="83">
        <f>'Orçamento Sintético'!I432</f>
        <v>0</v>
      </c>
      <c r="E21" s="84">
        <f t="shared" si="2"/>
        <v>0</v>
      </c>
      <c r="F21" s="84" t="e">
        <f t="shared" si="3"/>
        <v>#DIV/0!</v>
      </c>
      <c r="G21" s="85">
        <f t="shared" si="4"/>
        <v>0</v>
      </c>
      <c r="H21" s="86"/>
      <c r="I21" s="87">
        <f t="shared" si="5"/>
        <v>0</v>
      </c>
      <c r="J21" s="88">
        <f t="shared" si="6"/>
        <v>0</v>
      </c>
      <c r="K21" s="89">
        <f t="shared" si="7"/>
        <v>0</v>
      </c>
      <c r="L21" s="90"/>
      <c r="M21" s="87">
        <f t="shared" si="8"/>
        <v>0</v>
      </c>
      <c r="N21" s="88">
        <f t="shared" si="9"/>
        <v>0</v>
      </c>
      <c r="O21" s="85">
        <f t="shared" si="10"/>
        <v>0</v>
      </c>
      <c r="P21" s="90"/>
      <c r="Q21" s="87">
        <f t="shared" si="11"/>
        <v>0</v>
      </c>
      <c r="R21" s="88">
        <f t="shared" si="12"/>
        <v>0</v>
      </c>
      <c r="S21" s="89">
        <f t="shared" si="13"/>
        <v>0</v>
      </c>
      <c r="T21" s="90"/>
      <c r="U21" s="87">
        <f t="shared" si="14"/>
        <v>0</v>
      </c>
      <c r="V21" s="88">
        <f t="shared" si="15"/>
        <v>0</v>
      </c>
      <c r="W21" s="85">
        <f t="shared" si="16"/>
        <v>0</v>
      </c>
      <c r="X21" s="90"/>
      <c r="Y21" s="87">
        <f t="shared" si="17"/>
        <v>0</v>
      </c>
      <c r="Z21" s="88">
        <f t="shared" si="18"/>
        <v>0</v>
      </c>
      <c r="AA21" s="89">
        <f t="shared" si="19"/>
        <v>0</v>
      </c>
      <c r="AB21" s="90"/>
      <c r="AC21" s="87">
        <f t="shared" si="20"/>
        <v>0</v>
      </c>
      <c r="AD21" s="88">
        <f t="shared" si="21"/>
        <v>0</v>
      </c>
      <c r="AE21" s="85">
        <f t="shared" si="22"/>
        <v>0</v>
      </c>
      <c r="AF21" s="90"/>
      <c r="AG21" s="87">
        <f t="shared" si="23"/>
        <v>0</v>
      </c>
      <c r="AH21" s="88">
        <f t="shared" si="24"/>
        <v>0</v>
      </c>
      <c r="AI21" s="85">
        <f t="shared" si="25"/>
        <v>0</v>
      </c>
      <c r="AJ21" s="90"/>
      <c r="AK21" s="87">
        <f t="shared" si="26"/>
        <v>0</v>
      </c>
      <c r="AL21" s="88">
        <f t="shared" si="27"/>
        <v>0</v>
      </c>
      <c r="AM21" s="85">
        <f t="shared" si="28"/>
        <v>0</v>
      </c>
      <c r="AN21" s="90"/>
      <c r="AO21" s="87">
        <f t="shared" si="29"/>
        <v>0</v>
      </c>
      <c r="AP21" s="88">
        <f t="shared" si="30"/>
        <v>0</v>
      </c>
      <c r="AQ21" s="85">
        <f t="shared" si="31"/>
        <v>0</v>
      </c>
      <c r="AR21" s="90"/>
      <c r="AS21" s="87">
        <f t="shared" si="32"/>
        <v>0</v>
      </c>
      <c r="AT21" s="88">
        <f t="shared" si="33"/>
        <v>0</v>
      </c>
      <c r="AU21" s="85">
        <f t="shared" si="57"/>
        <v>0</v>
      </c>
      <c r="AV21" s="90"/>
      <c r="AW21" s="87">
        <f t="shared" si="58"/>
        <v>0</v>
      </c>
      <c r="AX21" s="88">
        <f t="shared" si="36"/>
        <v>0</v>
      </c>
      <c r="AY21" s="85">
        <f t="shared" si="55"/>
        <v>0</v>
      </c>
      <c r="AZ21" s="90"/>
      <c r="BA21" s="87">
        <f t="shared" si="56"/>
        <v>0</v>
      </c>
      <c r="BB21" s="88">
        <f t="shared" si="39"/>
        <v>0</v>
      </c>
      <c r="BC21" s="85">
        <f t="shared" si="40"/>
        <v>0</v>
      </c>
      <c r="BD21" s="90">
        <v>0</v>
      </c>
      <c r="BE21" s="87">
        <f t="shared" si="41"/>
        <v>0</v>
      </c>
      <c r="BF21" s="88">
        <f t="shared" si="42"/>
        <v>0</v>
      </c>
      <c r="BG21" s="85">
        <f t="shared" si="43"/>
        <v>0</v>
      </c>
      <c r="BH21" s="90">
        <v>0</v>
      </c>
      <c r="BI21" s="87">
        <f t="shared" si="44"/>
        <v>0</v>
      </c>
      <c r="BJ21" s="88">
        <f t="shared" si="45"/>
        <v>0</v>
      </c>
      <c r="BK21" s="85">
        <f t="shared" si="46"/>
        <v>0</v>
      </c>
      <c r="BL21" s="90">
        <v>0</v>
      </c>
      <c r="BM21" s="87">
        <f t="shared" si="47"/>
        <v>0</v>
      </c>
      <c r="BN21" s="88">
        <f t="shared" si="48"/>
        <v>0</v>
      </c>
      <c r="BO21" s="85">
        <f t="shared" si="49"/>
        <v>0</v>
      </c>
      <c r="BP21" s="90">
        <v>0</v>
      </c>
      <c r="BQ21" s="87">
        <f t="shared" si="50"/>
        <v>0</v>
      </c>
      <c r="BR21" s="88">
        <f t="shared" si="51"/>
        <v>0</v>
      </c>
      <c r="BT21" s="92">
        <f t="shared" si="0"/>
        <v>0</v>
      </c>
      <c r="BU21" s="92">
        <f t="shared" si="1"/>
        <v>0</v>
      </c>
      <c r="BV21" s="101">
        <v>16</v>
      </c>
      <c r="BW21" s="375">
        <v>1</v>
      </c>
      <c r="BX21" s="374">
        <f t="shared" si="52"/>
        <v>1</v>
      </c>
    </row>
    <row r="22" spans="1:76" s="101" customFormat="1" ht="10.95" customHeight="1">
      <c r="A22" s="81" t="s">
        <v>922</v>
      </c>
      <c r="B22" s="69">
        <f>VLOOKUP(A22,'Orçamento Sintético'!$A$11:$J$753,4,FALSE)</f>
        <v>0</v>
      </c>
      <c r="C22" s="93">
        <f>'Orçamento Sintético'!H456</f>
        <v>0</v>
      </c>
      <c r="D22" s="93">
        <f>'Orçamento Sintético'!I456</f>
        <v>0</v>
      </c>
      <c r="E22" s="94">
        <f t="shared" ref="E22:E23" si="59">C22+D22</f>
        <v>0</v>
      </c>
      <c r="F22" s="94" t="e">
        <f t="shared" si="3"/>
        <v>#DIV/0!</v>
      </c>
      <c r="G22" s="95">
        <f t="shared" ref="G22:G23" si="60">+H22*$C22</f>
        <v>0</v>
      </c>
      <c r="H22" s="96"/>
      <c r="I22" s="97">
        <f t="shared" ref="I22:I23" si="61">+J22*$D22</f>
        <v>0</v>
      </c>
      <c r="J22" s="98">
        <f t="shared" ref="J22:J23" si="62">H22</f>
        <v>0</v>
      </c>
      <c r="K22" s="99">
        <f t="shared" ref="K22:K23" si="63">+L22*$C22</f>
        <v>0</v>
      </c>
      <c r="L22" s="100"/>
      <c r="M22" s="97">
        <f t="shared" ref="M22:M23" si="64">+N22*$D22</f>
        <v>0</v>
      </c>
      <c r="N22" s="98">
        <f t="shared" ref="N22:N23" si="65">L22</f>
        <v>0</v>
      </c>
      <c r="O22" s="95">
        <f t="shared" ref="O22:O23" si="66">+P22*$C22</f>
        <v>0</v>
      </c>
      <c r="P22" s="100"/>
      <c r="Q22" s="97">
        <f t="shared" ref="Q22:Q23" si="67">+R22*$D22</f>
        <v>0</v>
      </c>
      <c r="R22" s="98">
        <f t="shared" ref="R22:R23" si="68">P22</f>
        <v>0</v>
      </c>
      <c r="S22" s="99">
        <f t="shared" ref="S22:S23" si="69">+T22*$C22</f>
        <v>0</v>
      </c>
      <c r="T22" s="100"/>
      <c r="U22" s="97">
        <f t="shared" ref="U22:U23" si="70">+V22*$D22</f>
        <v>0</v>
      </c>
      <c r="V22" s="98">
        <f t="shared" ref="V22:V23" si="71">T22</f>
        <v>0</v>
      </c>
      <c r="W22" s="95">
        <f t="shared" ref="W22:W23" si="72">+X22*$C22</f>
        <v>0</v>
      </c>
      <c r="X22" s="100"/>
      <c r="Y22" s="97">
        <f t="shared" ref="Y22:Y23" si="73">+Z22*$D22</f>
        <v>0</v>
      </c>
      <c r="Z22" s="98">
        <f t="shared" ref="Z22:Z23" si="74">X22</f>
        <v>0</v>
      </c>
      <c r="AA22" s="99">
        <f t="shared" ref="AA22:AA23" si="75">+AB22*$C22</f>
        <v>0</v>
      </c>
      <c r="AB22" s="78"/>
      <c r="AC22" s="97">
        <f t="shared" ref="AC22:AC23" si="76">+AD22*$D22</f>
        <v>0</v>
      </c>
      <c r="AD22" s="98">
        <f t="shared" ref="AD22:AD23" si="77">AB22</f>
        <v>0</v>
      </c>
      <c r="AE22" s="95">
        <f t="shared" ref="AE22:AE23" si="78">+AF22*$C22</f>
        <v>0</v>
      </c>
      <c r="AF22" s="100"/>
      <c r="AG22" s="97">
        <f t="shared" ref="AG22:AG23" si="79">+AH22*$D22</f>
        <v>0</v>
      </c>
      <c r="AH22" s="98">
        <f t="shared" ref="AH22:AH23" si="80">AF22</f>
        <v>0</v>
      </c>
      <c r="AI22" s="95">
        <f t="shared" ref="AI22:AI23" si="81">+AJ22*$C22</f>
        <v>0</v>
      </c>
      <c r="AJ22" s="100"/>
      <c r="AK22" s="97">
        <f t="shared" ref="AK22:AK23" si="82">+AL22*$D22</f>
        <v>0</v>
      </c>
      <c r="AL22" s="98">
        <f t="shared" ref="AL22:AL23" si="83">AJ22</f>
        <v>0</v>
      </c>
      <c r="AM22" s="95">
        <f t="shared" ref="AM22:AM23" si="84">+AN22*$C22</f>
        <v>0</v>
      </c>
      <c r="AN22" s="100"/>
      <c r="AO22" s="97">
        <f t="shared" ref="AO22:AO23" si="85">+AP22*$D22</f>
        <v>0</v>
      </c>
      <c r="AP22" s="98">
        <f t="shared" ref="AP22:AP23" si="86">AN22</f>
        <v>0</v>
      </c>
      <c r="AQ22" s="95">
        <f t="shared" ref="AQ22:AQ23" si="87">+AR22*$C22</f>
        <v>0</v>
      </c>
      <c r="AR22" s="100"/>
      <c r="AS22" s="97">
        <f t="shared" ref="AS22:AS23" si="88">+AT22*$D22</f>
        <v>0</v>
      </c>
      <c r="AT22" s="98">
        <f t="shared" ref="AT22:AT23" si="89">AR22</f>
        <v>0</v>
      </c>
      <c r="AU22" s="95">
        <f t="shared" ref="AU22:AU23" si="90">+AV22*$C22</f>
        <v>0</v>
      </c>
      <c r="AV22" s="100"/>
      <c r="AW22" s="97">
        <f t="shared" ref="AW22:AW23" si="91">+AX22*$D22</f>
        <v>0</v>
      </c>
      <c r="AX22" s="98">
        <f t="shared" si="36"/>
        <v>0</v>
      </c>
      <c r="AY22" s="95">
        <f t="shared" si="55"/>
        <v>0</v>
      </c>
      <c r="AZ22" s="100"/>
      <c r="BA22" s="97">
        <f t="shared" si="56"/>
        <v>0</v>
      </c>
      <c r="BB22" s="98">
        <f t="shared" si="39"/>
        <v>0</v>
      </c>
      <c r="BC22" s="95">
        <f t="shared" si="40"/>
        <v>0</v>
      </c>
      <c r="BD22" s="100">
        <v>0</v>
      </c>
      <c r="BE22" s="97">
        <f t="shared" si="41"/>
        <v>0</v>
      </c>
      <c r="BF22" s="98">
        <f t="shared" si="42"/>
        <v>0</v>
      </c>
      <c r="BG22" s="95">
        <f t="shared" si="43"/>
        <v>0</v>
      </c>
      <c r="BH22" s="100">
        <v>0</v>
      </c>
      <c r="BI22" s="97">
        <f t="shared" si="44"/>
        <v>0</v>
      </c>
      <c r="BJ22" s="98">
        <f t="shared" si="45"/>
        <v>0</v>
      </c>
      <c r="BK22" s="95">
        <f t="shared" si="46"/>
        <v>0</v>
      </c>
      <c r="BL22" s="100">
        <v>0</v>
      </c>
      <c r="BM22" s="97">
        <f t="shared" si="47"/>
        <v>0</v>
      </c>
      <c r="BN22" s="98">
        <f t="shared" si="48"/>
        <v>0</v>
      </c>
      <c r="BO22" s="95">
        <f t="shared" si="49"/>
        <v>0</v>
      </c>
      <c r="BP22" s="100">
        <v>0</v>
      </c>
      <c r="BQ22" s="97">
        <f t="shared" si="50"/>
        <v>0</v>
      </c>
      <c r="BR22" s="98">
        <f t="shared" si="51"/>
        <v>0</v>
      </c>
      <c r="BT22" s="103">
        <f t="shared" si="0"/>
        <v>0</v>
      </c>
      <c r="BU22" s="103">
        <f t="shared" si="1"/>
        <v>0</v>
      </c>
      <c r="BV22" s="102">
        <v>17</v>
      </c>
      <c r="BW22" s="375">
        <v>1</v>
      </c>
      <c r="BX22" s="374">
        <f t="shared" si="52"/>
        <v>1</v>
      </c>
    </row>
    <row r="23" spans="1:76" s="102" customFormat="1" ht="10.95" customHeight="1">
      <c r="A23" s="81" t="s">
        <v>944</v>
      </c>
      <c r="B23" s="82">
        <f>VLOOKUP(A23,'Orçamento Sintético'!$A$11:$J$753,4,FALSE)</f>
        <v>0</v>
      </c>
      <c r="C23" s="83">
        <f>'Orçamento Sintético'!H468</f>
        <v>0</v>
      </c>
      <c r="D23" s="83">
        <f>'Orçamento Sintético'!I468</f>
        <v>0</v>
      </c>
      <c r="E23" s="84">
        <f t="shared" si="59"/>
        <v>0</v>
      </c>
      <c r="F23" s="84" t="e">
        <f t="shared" si="3"/>
        <v>#DIV/0!</v>
      </c>
      <c r="G23" s="85">
        <f t="shared" si="60"/>
        <v>0</v>
      </c>
      <c r="H23" s="86"/>
      <c r="I23" s="87">
        <f t="shared" si="61"/>
        <v>0</v>
      </c>
      <c r="J23" s="88">
        <f t="shared" si="62"/>
        <v>0</v>
      </c>
      <c r="K23" s="89">
        <f t="shared" si="63"/>
        <v>0</v>
      </c>
      <c r="L23" s="90"/>
      <c r="M23" s="87">
        <f t="shared" si="64"/>
        <v>0</v>
      </c>
      <c r="N23" s="88">
        <f t="shared" si="65"/>
        <v>0</v>
      </c>
      <c r="O23" s="85">
        <f t="shared" si="66"/>
        <v>0</v>
      </c>
      <c r="P23" s="90"/>
      <c r="Q23" s="87">
        <f t="shared" si="67"/>
        <v>0</v>
      </c>
      <c r="R23" s="88">
        <f t="shared" si="68"/>
        <v>0</v>
      </c>
      <c r="S23" s="89">
        <f t="shared" si="69"/>
        <v>0</v>
      </c>
      <c r="T23" s="90"/>
      <c r="U23" s="87">
        <f t="shared" si="70"/>
        <v>0</v>
      </c>
      <c r="V23" s="88">
        <f t="shared" si="71"/>
        <v>0</v>
      </c>
      <c r="W23" s="85">
        <f t="shared" si="72"/>
        <v>0</v>
      </c>
      <c r="X23" s="90"/>
      <c r="Y23" s="87">
        <f t="shared" si="73"/>
        <v>0</v>
      </c>
      <c r="Z23" s="88">
        <f t="shared" si="74"/>
        <v>0</v>
      </c>
      <c r="AA23" s="89">
        <f t="shared" si="75"/>
        <v>0</v>
      </c>
      <c r="AB23" s="90"/>
      <c r="AC23" s="87">
        <f t="shared" si="76"/>
        <v>0</v>
      </c>
      <c r="AD23" s="88">
        <f t="shared" si="77"/>
        <v>0</v>
      </c>
      <c r="AE23" s="85">
        <f t="shared" si="78"/>
        <v>0</v>
      </c>
      <c r="AF23" s="90"/>
      <c r="AG23" s="87">
        <f t="shared" si="79"/>
        <v>0</v>
      </c>
      <c r="AH23" s="88">
        <f t="shared" si="80"/>
        <v>0</v>
      </c>
      <c r="AI23" s="85">
        <f t="shared" si="81"/>
        <v>0</v>
      </c>
      <c r="AJ23" s="90"/>
      <c r="AK23" s="87">
        <f t="shared" si="82"/>
        <v>0</v>
      </c>
      <c r="AL23" s="88">
        <f t="shared" si="83"/>
        <v>0</v>
      </c>
      <c r="AM23" s="85">
        <f t="shared" si="84"/>
        <v>0</v>
      </c>
      <c r="AN23" s="90"/>
      <c r="AO23" s="87">
        <f t="shared" si="85"/>
        <v>0</v>
      </c>
      <c r="AP23" s="88">
        <f t="shared" si="86"/>
        <v>0</v>
      </c>
      <c r="AQ23" s="85">
        <f t="shared" si="87"/>
        <v>0</v>
      </c>
      <c r="AR23" s="90"/>
      <c r="AS23" s="87">
        <f t="shared" si="88"/>
        <v>0</v>
      </c>
      <c r="AT23" s="88">
        <f t="shared" si="89"/>
        <v>0</v>
      </c>
      <c r="AU23" s="85">
        <f t="shared" si="90"/>
        <v>0</v>
      </c>
      <c r="AV23" s="90"/>
      <c r="AW23" s="87">
        <f t="shared" si="91"/>
        <v>0</v>
      </c>
      <c r="AX23" s="88">
        <f t="shared" si="36"/>
        <v>0</v>
      </c>
      <c r="AY23" s="85">
        <f t="shared" si="55"/>
        <v>0</v>
      </c>
      <c r="AZ23" s="90"/>
      <c r="BA23" s="87">
        <f t="shared" si="56"/>
        <v>0</v>
      </c>
      <c r="BB23" s="88">
        <f t="shared" si="39"/>
        <v>0</v>
      </c>
      <c r="BC23" s="85">
        <f t="shared" si="40"/>
        <v>0</v>
      </c>
      <c r="BD23" s="90">
        <v>0</v>
      </c>
      <c r="BE23" s="87">
        <f t="shared" si="41"/>
        <v>0</v>
      </c>
      <c r="BF23" s="88">
        <f t="shared" si="42"/>
        <v>0</v>
      </c>
      <c r="BG23" s="85">
        <f t="shared" si="43"/>
        <v>0</v>
      </c>
      <c r="BH23" s="90">
        <v>0</v>
      </c>
      <c r="BI23" s="87">
        <f t="shared" si="44"/>
        <v>0</v>
      </c>
      <c r="BJ23" s="88">
        <f t="shared" si="45"/>
        <v>0</v>
      </c>
      <c r="BK23" s="85">
        <f t="shared" si="46"/>
        <v>0</v>
      </c>
      <c r="BL23" s="90">
        <v>0</v>
      </c>
      <c r="BM23" s="87">
        <f t="shared" si="47"/>
        <v>0</v>
      </c>
      <c r="BN23" s="88">
        <f t="shared" si="48"/>
        <v>0</v>
      </c>
      <c r="BO23" s="85">
        <f t="shared" si="49"/>
        <v>0</v>
      </c>
      <c r="BP23" s="90">
        <v>0</v>
      </c>
      <c r="BQ23" s="87">
        <f t="shared" si="50"/>
        <v>0</v>
      </c>
      <c r="BR23" s="88">
        <f t="shared" si="51"/>
        <v>0</v>
      </c>
      <c r="BT23" s="92">
        <f t="shared" si="0"/>
        <v>0</v>
      </c>
      <c r="BU23" s="92">
        <f t="shared" si="1"/>
        <v>0</v>
      </c>
      <c r="BV23" s="102">
        <v>18</v>
      </c>
      <c r="BW23" s="375">
        <v>1</v>
      </c>
      <c r="BX23" s="374">
        <f t="shared" si="52"/>
        <v>1</v>
      </c>
    </row>
    <row r="24" spans="1:76" s="101" customFormat="1" ht="10.95" customHeight="1">
      <c r="A24" s="81" t="s">
        <v>954</v>
      </c>
      <c r="B24" s="69">
        <f>VLOOKUP(A24,'Orçamento Sintético'!$A$11:$J$753,4,FALSE)</f>
        <v>0</v>
      </c>
      <c r="C24" s="93">
        <f>'Orçamento Sintético'!H473</f>
        <v>0</v>
      </c>
      <c r="D24" s="93">
        <f>'Orçamento Sintético'!I473</f>
        <v>0</v>
      </c>
      <c r="E24" s="94">
        <f t="shared" si="2"/>
        <v>0</v>
      </c>
      <c r="F24" s="94" t="e">
        <f t="shared" si="3"/>
        <v>#DIV/0!</v>
      </c>
      <c r="G24" s="95">
        <f t="shared" si="4"/>
        <v>0</v>
      </c>
      <c r="H24" s="96"/>
      <c r="I24" s="97">
        <f t="shared" si="5"/>
        <v>0</v>
      </c>
      <c r="J24" s="98">
        <f t="shared" si="6"/>
        <v>0</v>
      </c>
      <c r="K24" s="99">
        <f t="shared" si="7"/>
        <v>0</v>
      </c>
      <c r="L24" s="100"/>
      <c r="M24" s="97">
        <f t="shared" si="8"/>
        <v>0</v>
      </c>
      <c r="N24" s="98">
        <f t="shared" si="9"/>
        <v>0</v>
      </c>
      <c r="O24" s="95">
        <f t="shared" si="10"/>
        <v>0</v>
      </c>
      <c r="P24" s="100"/>
      <c r="Q24" s="97">
        <f t="shared" si="11"/>
        <v>0</v>
      </c>
      <c r="R24" s="98">
        <f t="shared" si="12"/>
        <v>0</v>
      </c>
      <c r="S24" s="99">
        <f t="shared" si="13"/>
        <v>0</v>
      </c>
      <c r="T24" s="100"/>
      <c r="U24" s="97">
        <f t="shared" si="14"/>
        <v>0</v>
      </c>
      <c r="V24" s="98">
        <f t="shared" si="15"/>
        <v>0</v>
      </c>
      <c r="W24" s="95">
        <f t="shared" si="16"/>
        <v>0</v>
      </c>
      <c r="X24" s="100"/>
      <c r="Y24" s="97">
        <f t="shared" si="17"/>
        <v>0</v>
      </c>
      <c r="Z24" s="98">
        <f t="shared" si="18"/>
        <v>0</v>
      </c>
      <c r="AA24" s="99">
        <f t="shared" si="19"/>
        <v>0</v>
      </c>
      <c r="AB24" s="78"/>
      <c r="AC24" s="97">
        <f t="shared" si="20"/>
        <v>0</v>
      </c>
      <c r="AD24" s="98">
        <f t="shared" si="21"/>
        <v>0</v>
      </c>
      <c r="AE24" s="95">
        <f t="shared" si="22"/>
        <v>0</v>
      </c>
      <c r="AF24" s="100"/>
      <c r="AG24" s="97">
        <f t="shared" si="23"/>
        <v>0</v>
      </c>
      <c r="AH24" s="98">
        <f t="shared" si="24"/>
        <v>0</v>
      </c>
      <c r="AI24" s="95">
        <f t="shared" si="25"/>
        <v>0</v>
      </c>
      <c r="AJ24" s="100"/>
      <c r="AK24" s="97">
        <f t="shared" si="26"/>
        <v>0</v>
      </c>
      <c r="AL24" s="98">
        <f t="shared" si="27"/>
        <v>0</v>
      </c>
      <c r="AM24" s="95">
        <f t="shared" si="28"/>
        <v>0</v>
      </c>
      <c r="AN24" s="100"/>
      <c r="AO24" s="97">
        <f t="shared" si="29"/>
        <v>0</v>
      </c>
      <c r="AP24" s="98">
        <f t="shared" si="30"/>
        <v>0</v>
      </c>
      <c r="AQ24" s="95">
        <f t="shared" si="31"/>
        <v>0</v>
      </c>
      <c r="AR24" s="100"/>
      <c r="AS24" s="97">
        <f t="shared" si="32"/>
        <v>0</v>
      </c>
      <c r="AT24" s="98">
        <f t="shared" si="33"/>
        <v>0</v>
      </c>
      <c r="AU24" s="95">
        <f t="shared" si="34"/>
        <v>0</v>
      </c>
      <c r="AV24" s="100"/>
      <c r="AW24" s="97">
        <f t="shared" si="35"/>
        <v>0</v>
      </c>
      <c r="AX24" s="98">
        <f t="shared" si="36"/>
        <v>0</v>
      </c>
      <c r="AY24" s="95">
        <f t="shared" si="55"/>
        <v>0</v>
      </c>
      <c r="AZ24" s="100"/>
      <c r="BA24" s="97">
        <f t="shared" si="56"/>
        <v>0</v>
      </c>
      <c r="BB24" s="98">
        <f t="shared" si="39"/>
        <v>0</v>
      </c>
      <c r="BC24" s="95">
        <f t="shared" si="40"/>
        <v>0</v>
      </c>
      <c r="BD24" s="100">
        <v>0</v>
      </c>
      <c r="BE24" s="97">
        <f t="shared" si="41"/>
        <v>0</v>
      </c>
      <c r="BF24" s="98">
        <f t="shared" si="42"/>
        <v>0</v>
      </c>
      <c r="BG24" s="95">
        <f t="shared" si="43"/>
        <v>0</v>
      </c>
      <c r="BH24" s="100">
        <v>0</v>
      </c>
      <c r="BI24" s="97">
        <f t="shared" si="44"/>
        <v>0</v>
      </c>
      <c r="BJ24" s="98">
        <f t="shared" si="45"/>
        <v>0</v>
      </c>
      <c r="BK24" s="95">
        <f t="shared" si="46"/>
        <v>0</v>
      </c>
      <c r="BL24" s="100">
        <v>0</v>
      </c>
      <c r="BM24" s="97">
        <f t="shared" si="47"/>
        <v>0</v>
      </c>
      <c r="BN24" s="98">
        <f t="shared" si="48"/>
        <v>0</v>
      </c>
      <c r="BO24" s="95">
        <f t="shared" si="49"/>
        <v>0</v>
      </c>
      <c r="BP24" s="100">
        <v>0</v>
      </c>
      <c r="BQ24" s="97">
        <f t="shared" si="50"/>
        <v>0</v>
      </c>
      <c r="BR24" s="98">
        <f t="shared" si="51"/>
        <v>0</v>
      </c>
      <c r="BT24" s="103">
        <f t="shared" si="0"/>
        <v>0</v>
      </c>
      <c r="BU24" s="103">
        <f t="shared" si="1"/>
        <v>0</v>
      </c>
      <c r="BV24" s="101">
        <v>19</v>
      </c>
      <c r="BW24" s="375">
        <v>1</v>
      </c>
      <c r="BX24" s="374">
        <f t="shared" si="52"/>
        <v>1</v>
      </c>
    </row>
    <row r="25" spans="1:76" s="102" customFormat="1" ht="10.95" customHeight="1">
      <c r="A25" s="81" t="s">
        <v>957</v>
      </c>
      <c r="B25" s="82">
        <f>VLOOKUP(A25,'Orçamento Sintético'!$A$11:$J$753,4,FALSE)</f>
        <v>0</v>
      </c>
      <c r="C25" s="83">
        <f>'Orçamento Sintético'!H492</f>
        <v>0</v>
      </c>
      <c r="D25" s="83">
        <f>'Orçamento Sintético'!I492</f>
        <v>0</v>
      </c>
      <c r="E25" s="84">
        <f t="shared" si="2"/>
        <v>0</v>
      </c>
      <c r="F25" s="84" t="e">
        <f t="shared" si="3"/>
        <v>#DIV/0!</v>
      </c>
      <c r="G25" s="85">
        <f t="shared" si="4"/>
        <v>0</v>
      </c>
      <c r="H25" s="86"/>
      <c r="I25" s="87">
        <f t="shared" si="5"/>
        <v>0</v>
      </c>
      <c r="J25" s="88">
        <f t="shared" si="6"/>
        <v>0</v>
      </c>
      <c r="K25" s="89">
        <f t="shared" si="7"/>
        <v>0</v>
      </c>
      <c r="L25" s="90"/>
      <c r="M25" s="87">
        <f t="shared" si="8"/>
        <v>0</v>
      </c>
      <c r="N25" s="88">
        <f t="shared" si="9"/>
        <v>0</v>
      </c>
      <c r="O25" s="85">
        <f t="shared" si="10"/>
        <v>0</v>
      </c>
      <c r="P25" s="90"/>
      <c r="Q25" s="87">
        <f t="shared" si="11"/>
        <v>0</v>
      </c>
      <c r="R25" s="88">
        <f t="shared" si="12"/>
        <v>0</v>
      </c>
      <c r="S25" s="89">
        <f t="shared" si="13"/>
        <v>0</v>
      </c>
      <c r="T25" s="90"/>
      <c r="U25" s="87">
        <f t="shared" si="14"/>
        <v>0</v>
      </c>
      <c r="V25" s="88">
        <f t="shared" si="15"/>
        <v>0</v>
      </c>
      <c r="W25" s="85">
        <f t="shared" si="16"/>
        <v>0</v>
      </c>
      <c r="X25" s="90"/>
      <c r="Y25" s="87">
        <f t="shared" si="17"/>
        <v>0</v>
      </c>
      <c r="Z25" s="88">
        <f t="shared" si="18"/>
        <v>0</v>
      </c>
      <c r="AA25" s="89">
        <f t="shared" si="19"/>
        <v>0</v>
      </c>
      <c r="AB25" s="90"/>
      <c r="AC25" s="87">
        <f t="shared" si="20"/>
        <v>0</v>
      </c>
      <c r="AD25" s="88">
        <f t="shared" si="21"/>
        <v>0</v>
      </c>
      <c r="AE25" s="85">
        <f t="shared" si="22"/>
        <v>0</v>
      </c>
      <c r="AF25" s="90"/>
      <c r="AG25" s="87">
        <f t="shared" si="23"/>
        <v>0</v>
      </c>
      <c r="AH25" s="88">
        <f t="shared" si="24"/>
        <v>0</v>
      </c>
      <c r="AI25" s="85">
        <f t="shared" si="25"/>
        <v>0</v>
      </c>
      <c r="AJ25" s="90"/>
      <c r="AK25" s="87">
        <f t="shared" si="26"/>
        <v>0</v>
      </c>
      <c r="AL25" s="88">
        <f t="shared" si="27"/>
        <v>0</v>
      </c>
      <c r="AM25" s="85">
        <f t="shared" si="28"/>
        <v>0</v>
      </c>
      <c r="AN25" s="90"/>
      <c r="AO25" s="87">
        <f t="shared" si="29"/>
        <v>0</v>
      </c>
      <c r="AP25" s="88">
        <f t="shared" si="30"/>
        <v>0</v>
      </c>
      <c r="AQ25" s="85">
        <f t="shared" si="31"/>
        <v>0</v>
      </c>
      <c r="AR25" s="90"/>
      <c r="AS25" s="87">
        <f t="shared" si="32"/>
        <v>0</v>
      </c>
      <c r="AT25" s="88">
        <f t="shared" si="33"/>
        <v>0</v>
      </c>
      <c r="AU25" s="85">
        <f t="shared" ref="AU25:AU41" si="92">+AV25*$C25</f>
        <v>0</v>
      </c>
      <c r="AV25" s="90"/>
      <c r="AW25" s="87">
        <f t="shared" ref="AW25:AW41" si="93">+AX25*$D25</f>
        <v>0</v>
      </c>
      <c r="AX25" s="88">
        <f t="shared" si="36"/>
        <v>0</v>
      </c>
      <c r="AY25" s="85">
        <f t="shared" ref="AY25:AY41" si="94">+AZ25*$C25</f>
        <v>0</v>
      </c>
      <c r="AZ25" s="90"/>
      <c r="BA25" s="87">
        <f t="shared" ref="BA25:BA41" si="95">+BB25*$D25</f>
        <v>0</v>
      </c>
      <c r="BB25" s="88">
        <f t="shared" si="39"/>
        <v>0</v>
      </c>
      <c r="BC25" s="85">
        <f t="shared" si="40"/>
        <v>0</v>
      </c>
      <c r="BD25" s="90">
        <v>0</v>
      </c>
      <c r="BE25" s="87">
        <f t="shared" si="41"/>
        <v>0</v>
      </c>
      <c r="BF25" s="88">
        <f t="shared" si="42"/>
        <v>0</v>
      </c>
      <c r="BG25" s="85">
        <f t="shared" si="43"/>
        <v>0</v>
      </c>
      <c r="BH25" s="90">
        <v>0</v>
      </c>
      <c r="BI25" s="87">
        <f t="shared" si="44"/>
        <v>0</v>
      </c>
      <c r="BJ25" s="88">
        <f t="shared" si="45"/>
        <v>0</v>
      </c>
      <c r="BK25" s="85">
        <f t="shared" si="46"/>
        <v>0</v>
      </c>
      <c r="BL25" s="90">
        <v>0</v>
      </c>
      <c r="BM25" s="87">
        <f t="shared" si="47"/>
        <v>0</v>
      </c>
      <c r="BN25" s="88">
        <f t="shared" si="48"/>
        <v>0</v>
      </c>
      <c r="BO25" s="85">
        <f t="shared" si="49"/>
        <v>0</v>
      </c>
      <c r="BP25" s="90">
        <v>0</v>
      </c>
      <c r="BQ25" s="87">
        <f t="shared" si="50"/>
        <v>0</v>
      </c>
      <c r="BR25" s="88">
        <f t="shared" si="51"/>
        <v>0</v>
      </c>
      <c r="BT25" s="92">
        <f t="shared" si="0"/>
        <v>0</v>
      </c>
      <c r="BU25" s="92">
        <f t="shared" si="1"/>
        <v>0</v>
      </c>
      <c r="BV25" s="102">
        <v>20</v>
      </c>
      <c r="BW25" s="375">
        <v>1</v>
      </c>
      <c r="BX25" s="374">
        <f t="shared" si="52"/>
        <v>1</v>
      </c>
    </row>
    <row r="26" spans="1:76" s="91" customFormat="1" ht="10.95" customHeight="1">
      <c r="A26" s="81" t="s">
        <v>1032</v>
      </c>
      <c r="B26" s="82">
        <f>VLOOKUP(A26,'Orçamento Sintético'!$A$11:$J$753,4,FALSE)</f>
        <v>0</v>
      </c>
      <c r="C26" s="83">
        <f>'Orçamento Sintético'!H501</f>
        <v>0</v>
      </c>
      <c r="D26" s="83">
        <f>'Orçamento Sintético'!I501</f>
        <v>0</v>
      </c>
      <c r="E26" s="84">
        <f t="shared" ref="E26:E41" si="96">C26+D26</f>
        <v>0</v>
      </c>
      <c r="F26" s="84" t="e">
        <f t="shared" si="3"/>
        <v>#DIV/0!</v>
      </c>
      <c r="G26" s="85">
        <f t="shared" ref="G26:G41" si="97">+H26*$C26</f>
        <v>0</v>
      </c>
      <c r="H26" s="86"/>
      <c r="I26" s="87">
        <f t="shared" ref="I26:I41" si="98">+J26*$D26</f>
        <v>0</v>
      </c>
      <c r="J26" s="88">
        <f t="shared" ref="J26:J41" si="99">H26</f>
        <v>0</v>
      </c>
      <c r="K26" s="89">
        <f t="shared" ref="K26:K41" si="100">+L26*$C26</f>
        <v>0</v>
      </c>
      <c r="L26" s="90"/>
      <c r="M26" s="87">
        <f t="shared" ref="M26:M41" si="101">+N26*$D26</f>
        <v>0</v>
      </c>
      <c r="N26" s="88">
        <f t="shared" ref="N26:N41" si="102">L26</f>
        <v>0</v>
      </c>
      <c r="O26" s="85">
        <f t="shared" ref="O26:O41" si="103">+P26*$C26</f>
        <v>0</v>
      </c>
      <c r="P26" s="90"/>
      <c r="Q26" s="87">
        <f t="shared" ref="Q26:Q41" si="104">+R26*$D26</f>
        <v>0</v>
      </c>
      <c r="R26" s="88">
        <f t="shared" ref="R26:R41" si="105">P26</f>
        <v>0</v>
      </c>
      <c r="S26" s="89">
        <f t="shared" ref="S26:S41" si="106">+T26*$C26</f>
        <v>0</v>
      </c>
      <c r="T26" s="90"/>
      <c r="U26" s="87">
        <f t="shared" ref="U26:U41" si="107">+V26*$D26</f>
        <v>0</v>
      </c>
      <c r="V26" s="88">
        <f t="shared" ref="V26:V41" si="108">T26</f>
        <v>0</v>
      </c>
      <c r="W26" s="85">
        <f t="shared" ref="W26:W41" si="109">+X26*$C26</f>
        <v>0</v>
      </c>
      <c r="X26" s="90"/>
      <c r="Y26" s="87">
        <f t="shared" ref="Y26:Y41" si="110">+Z26*$D26</f>
        <v>0</v>
      </c>
      <c r="Z26" s="88">
        <f t="shared" ref="Z26:Z41" si="111">X26</f>
        <v>0</v>
      </c>
      <c r="AA26" s="89">
        <f t="shared" ref="AA26:AA41" si="112">+AB26*$C26</f>
        <v>0</v>
      </c>
      <c r="AB26" s="90"/>
      <c r="AC26" s="87">
        <f t="shared" ref="AC26:AC41" si="113">+AD26*$D26</f>
        <v>0</v>
      </c>
      <c r="AD26" s="88">
        <f t="shared" ref="AD26:AD41" si="114">AB26</f>
        <v>0</v>
      </c>
      <c r="AE26" s="85">
        <f t="shared" ref="AE26:AE41" si="115">+AF26*$C26</f>
        <v>0</v>
      </c>
      <c r="AF26" s="90"/>
      <c r="AG26" s="87">
        <f t="shared" ref="AG26:AG41" si="116">+AH26*$D26</f>
        <v>0</v>
      </c>
      <c r="AH26" s="88">
        <f t="shared" ref="AH26:AH41" si="117">AF26</f>
        <v>0</v>
      </c>
      <c r="AI26" s="85">
        <f t="shared" ref="AI26:AI41" si="118">+AJ26*$C26</f>
        <v>0</v>
      </c>
      <c r="AJ26" s="90"/>
      <c r="AK26" s="87">
        <f t="shared" ref="AK26:AK41" si="119">+AL26*$D26</f>
        <v>0</v>
      </c>
      <c r="AL26" s="88">
        <f t="shared" ref="AL26:AL41" si="120">AJ26</f>
        <v>0</v>
      </c>
      <c r="AM26" s="85">
        <f t="shared" ref="AM26:AM41" si="121">+AN26*$C26</f>
        <v>0</v>
      </c>
      <c r="AN26" s="90"/>
      <c r="AO26" s="87">
        <f t="shared" ref="AO26:AO41" si="122">+AP26*$D26</f>
        <v>0</v>
      </c>
      <c r="AP26" s="88">
        <f t="shared" ref="AP26:AP41" si="123">AN26</f>
        <v>0</v>
      </c>
      <c r="AQ26" s="85">
        <f t="shared" ref="AQ26:AQ41" si="124">+AR26*$C26</f>
        <v>0</v>
      </c>
      <c r="AR26" s="90"/>
      <c r="AS26" s="87">
        <f t="shared" ref="AS26:AS41" si="125">+AT26*$D26</f>
        <v>0</v>
      </c>
      <c r="AT26" s="88">
        <f t="shared" ref="AT26:AT41" si="126">AR26</f>
        <v>0</v>
      </c>
      <c r="AU26" s="85">
        <f t="shared" si="92"/>
        <v>0</v>
      </c>
      <c r="AV26" s="90"/>
      <c r="AW26" s="87">
        <f t="shared" si="93"/>
        <v>0</v>
      </c>
      <c r="AX26" s="88">
        <f t="shared" ref="AX26:AX41" si="127">AV26</f>
        <v>0</v>
      </c>
      <c r="AY26" s="85">
        <f t="shared" si="94"/>
        <v>0</v>
      </c>
      <c r="AZ26" s="90"/>
      <c r="BA26" s="87">
        <f t="shared" si="95"/>
        <v>0</v>
      </c>
      <c r="BB26" s="88">
        <f t="shared" ref="BB26:BB41" si="128">AZ26</f>
        <v>0</v>
      </c>
      <c r="BC26" s="85">
        <f t="shared" ref="BC26:BC41" si="129">+BD26*$C26</f>
        <v>0</v>
      </c>
      <c r="BD26" s="90">
        <v>0</v>
      </c>
      <c r="BE26" s="87">
        <f t="shared" ref="BE26:BE41" si="130">+BF26*$D26</f>
        <v>0</v>
      </c>
      <c r="BF26" s="88">
        <f t="shared" ref="BF26:BF41" si="131">BD26</f>
        <v>0</v>
      </c>
      <c r="BG26" s="85">
        <f t="shared" ref="BG26:BG41" si="132">+BH26*$C26</f>
        <v>0</v>
      </c>
      <c r="BH26" s="90">
        <v>0</v>
      </c>
      <c r="BI26" s="87">
        <f t="shared" ref="BI26:BI41" si="133">+BJ26*$D26</f>
        <v>0</v>
      </c>
      <c r="BJ26" s="88">
        <f t="shared" ref="BJ26:BJ41" si="134">BH26</f>
        <v>0</v>
      </c>
      <c r="BK26" s="85">
        <f t="shared" ref="BK26:BK41" si="135">+BL26*$C26</f>
        <v>0</v>
      </c>
      <c r="BL26" s="90">
        <v>0</v>
      </c>
      <c r="BM26" s="87">
        <f t="shared" ref="BM26:BM41" si="136">+BN26*$D26</f>
        <v>0</v>
      </c>
      <c r="BN26" s="88">
        <f t="shared" ref="BN26:BN41" si="137">BL26</f>
        <v>0</v>
      </c>
      <c r="BO26" s="85">
        <f t="shared" ref="BO26:BO41" si="138">+BP26*$C26</f>
        <v>0</v>
      </c>
      <c r="BP26" s="90">
        <v>0</v>
      </c>
      <c r="BQ26" s="87">
        <f t="shared" ref="BQ26:BQ41" si="139">+BR26*$D26</f>
        <v>0</v>
      </c>
      <c r="BR26" s="88">
        <f t="shared" ref="BR26:BR41" si="140">BP26</f>
        <v>0</v>
      </c>
      <c r="BT26" s="92">
        <f t="shared" ref="BT26:BT41" si="141">+BP26+BL26+BH26+BD26+AZ26+AV26+AR26+AN26+AJ26+AF26+AB26+X26+T26+P26+L26+H26</f>
        <v>0</v>
      </c>
      <c r="BU26" s="92">
        <f t="shared" ref="BU26:BU41" si="142">+BR26+BN26+BJ26+BF26+BB26+AX26+AT26+AP26+AL26+AH26+AD26+Z26+V26+R26+N26+J26</f>
        <v>0</v>
      </c>
      <c r="BV26" s="102">
        <v>2</v>
      </c>
      <c r="BW26" s="375">
        <v>1</v>
      </c>
      <c r="BX26" s="374">
        <f t="shared" ref="BX26:BX41" si="143">BW26-BT26</f>
        <v>1</v>
      </c>
    </row>
    <row r="27" spans="1:76" s="101" customFormat="1" ht="10.95" customHeight="1">
      <c r="A27" s="81" t="s">
        <v>1038</v>
      </c>
      <c r="B27" s="69">
        <f>VLOOKUP(A27,'Orçamento Sintético'!$A$11:$J$753,4,FALSE)</f>
        <v>0</v>
      </c>
      <c r="C27" s="93">
        <f>'Orçamento Sintético'!H543</f>
        <v>0</v>
      </c>
      <c r="D27" s="93">
        <f>'Orçamento Sintético'!I543</f>
        <v>0</v>
      </c>
      <c r="E27" s="94">
        <f t="shared" si="96"/>
        <v>0</v>
      </c>
      <c r="F27" s="94" t="e">
        <f t="shared" si="3"/>
        <v>#DIV/0!</v>
      </c>
      <c r="G27" s="95">
        <f t="shared" si="97"/>
        <v>0</v>
      </c>
      <c r="H27" s="96"/>
      <c r="I27" s="97">
        <f t="shared" si="98"/>
        <v>0</v>
      </c>
      <c r="J27" s="98">
        <f t="shared" si="99"/>
        <v>0</v>
      </c>
      <c r="K27" s="99">
        <f t="shared" si="100"/>
        <v>0</v>
      </c>
      <c r="L27" s="100"/>
      <c r="M27" s="97">
        <f t="shared" si="101"/>
        <v>0</v>
      </c>
      <c r="N27" s="98">
        <f t="shared" si="102"/>
        <v>0</v>
      </c>
      <c r="O27" s="95">
        <f t="shared" si="103"/>
        <v>0</v>
      </c>
      <c r="P27" s="100"/>
      <c r="Q27" s="97">
        <f t="shared" si="104"/>
        <v>0</v>
      </c>
      <c r="R27" s="98">
        <f t="shared" si="105"/>
        <v>0</v>
      </c>
      <c r="S27" s="99">
        <f t="shared" si="106"/>
        <v>0</v>
      </c>
      <c r="T27" s="100"/>
      <c r="U27" s="97">
        <f t="shared" si="107"/>
        <v>0</v>
      </c>
      <c r="V27" s="98">
        <f t="shared" si="108"/>
        <v>0</v>
      </c>
      <c r="W27" s="95">
        <f t="shared" si="109"/>
        <v>0</v>
      </c>
      <c r="X27" s="100"/>
      <c r="Y27" s="97">
        <f t="shared" si="110"/>
        <v>0</v>
      </c>
      <c r="Z27" s="98">
        <f t="shared" si="111"/>
        <v>0</v>
      </c>
      <c r="AA27" s="99">
        <f t="shared" si="112"/>
        <v>0</v>
      </c>
      <c r="AB27" s="78"/>
      <c r="AC27" s="97">
        <f t="shared" si="113"/>
        <v>0</v>
      </c>
      <c r="AD27" s="98">
        <f t="shared" si="114"/>
        <v>0</v>
      </c>
      <c r="AE27" s="95">
        <f t="shared" si="115"/>
        <v>0</v>
      </c>
      <c r="AF27" s="100"/>
      <c r="AG27" s="97">
        <f t="shared" si="116"/>
        <v>0</v>
      </c>
      <c r="AH27" s="98">
        <f t="shared" si="117"/>
        <v>0</v>
      </c>
      <c r="AI27" s="95">
        <f t="shared" si="118"/>
        <v>0</v>
      </c>
      <c r="AJ27" s="100"/>
      <c r="AK27" s="97">
        <f t="shared" si="119"/>
        <v>0</v>
      </c>
      <c r="AL27" s="98">
        <f t="shared" si="120"/>
        <v>0</v>
      </c>
      <c r="AM27" s="95">
        <f t="shared" si="121"/>
        <v>0</v>
      </c>
      <c r="AN27" s="100"/>
      <c r="AO27" s="97">
        <f t="shared" si="122"/>
        <v>0</v>
      </c>
      <c r="AP27" s="98">
        <f t="shared" si="123"/>
        <v>0</v>
      </c>
      <c r="AQ27" s="95">
        <f t="shared" si="124"/>
        <v>0</v>
      </c>
      <c r="AR27" s="100"/>
      <c r="AS27" s="97">
        <f t="shared" si="125"/>
        <v>0</v>
      </c>
      <c r="AT27" s="98">
        <f t="shared" si="126"/>
        <v>0</v>
      </c>
      <c r="AU27" s="95">
        <f t="shared" si="92"/>
        <v>0</v>
      </c>
      <c r="AV27" s="100"/>
      <c r="AW27" s="97">
        <f t="shared" si="93"/>
        <v>0</v>
      </c>
      <c r="AX27" s="98">
        <f t="shared" si="127"/>
        <v>0</v>
      </c>
      <c r="AY27" s="95">
        <f t="shared" si="94"/>
        <v>0</v>
      </c>
      <c r="AZ27" s="100"/>
      <c r="BA27" s="97">
        <f t="shared" si="95"/>
        <v>0</v>
      </c>
      <c r="BB27" s="98">
        <f t="shared" si="128"/>
        <v>0</v>
      </c>
      <c r="BC27" s="95">
        <f t="shared" si="129"/>
        <v>0</v>
      </c>
      <c r="BD27" s="100">
        <v>0</v>
      </c>
      <c r="BE27" s="97">
        <f t="shared" si="130"/>
        <v>0</v>
      </c>
      <c r="BF27" s="98">
        <f t="shared" si="131"/>
        <v>0</v>
      </c>
      <c r="BG27" s="95">
        <f t="shared" si="132"/>
        <v>0</v>
      </c>
      <c r="BH27" s="100">
        <v>0</v>
      </c>
      <c r="BI27" s="97">
        <f t="shared" si="133"/>
        <v>0</v>
      </c>
      <c r="BJ27" s="98">
        <f t="shared" si="134"/>
        <v>0</v>
      </c>
      <c r="BK27" s="95">
        <f t="shared" si="135"/>
        <v>0</v>
      </c>
      <c r="BL27" s="100">
        <v>0</v>
      </c>
      <c r="BM27" s="97">
        <f t="shared" si="136"/>
        <v>0</v>
      </c>
      <c r="BN27" s="98">
        <f t="shared" si="137"/>
        <v>0</v>
      </c>
      <c r="BO27" s="95">
        <f t="shared" si="138"/>
        <v>0</v>
      </c>
      <c r="BP27" s="100">
        <v>0</v>
      </c>
      <c r="BQ27" s="97">
        <f t="shared" si="139"/>
        <v>0</v>
      </c>
      <c r="BR27" s="98">
        <f t="shared" si="140"/>
        <v>0</v>
      </c>
      <c r="BT27" s="80">
        <f t="shared" si="141"/>
        <v>0</v>
      </c>
      <c r="BU27" s="80">
        <f t="shared" si="142"/>
        <v>0</v>
      </c>
      <c r="BV27" s="101">
        <v>3</v>
      </c>
      <c r="BW27" s="375">
        <v>1</v>
      </c>
      <c r="BX27" s="374">
        <f t="shared" si="143"/>
        <v>1</v>
      </c>
    </row>
    <row r="28" spans="1:76" s="102" customFormat="1" ht="10.95" customHeight="1">
      <c r="A28" s="81" t="s">
        <v>1079</v>
      </c>
      <c r="B28" s="82">
        <f>VLOOKUP(A28,'Orçamento Sintético'!$A$11:$J$753,4,FALSE)</f>
        <v>0</v>
      </c>
      <c r="C28" s="83">
        <f>'Orçamento Sintético'!H547</f>
        <v>0</v>
      </c>
      <c r="D28" s="83">
        <f>'Orçamento Sintético'!I547</f>
        <v>0</v>
      </c>
      <c r="E28" s="84">
        <f t="shared" si="96"/>
        <v>0</v>
      </c>
      <c r="F28" s="84" t="e">
        <f t="shared" si="3"/>
        <v>#DIV/0!</v>
      </c>
      <c r="G28" s="85">
        <f t="shared" si="97"/>
        <v>0</v>
      </c>
      <c r="H28" s="86"/>
      <c r="I28" s="87">
        <f t="shared" si="98"/>
        <v>0</v>
      </c>
      <c r="J28" s="88">
        <f t="shared" si="99"/>
        <v>0</v>
      </c>
      <c r="K28" s="89">
        <f t="shared" si="100"/>
        <v>0</v>
      </c>
      <c r="L28" s="90"/>
      <c r="M28" s="87">
        <f t="shared" si="101"/>
        <v>0</v>
      </c>
      <c r="N28" s="88">
        <f t="shared" si="102"/>
        <v>0</v>
      </c>
      <c r="O28" s="85">
        <f t="shared" si="103"/>
        <v>0</v>
      </c>
      <c r="P28" s="90"/>
      <c r="Q28" s="87">
        <f t="shared" si="104"/>
        <v>0</v>
      </c>
      <c r="R28" s="88">
        <f t="shared" si="105"/>
        <v>0</v>
      </c>
      <c r="S28" s="89">
        <f t="shared" si="106"/>
        <v>0</v>
      </c>
      <c r="T28" s="90"/>
      <c r="U28" s="87">
        <f t="shared" si="107"/>
        <v>0</v>
      </c>
      <c r="V28" s="88">
        <f t="shared" si="108"/>
        <v>0</v>
      </c>
      <c r="W28" s="85">
        <f t="shared" si="109"/>
        <v>0</v>
      </c>
      <c r="X28" s="90"/>
      <c r="Y28" s="87">
        <f t="shared" si="110"/>
        <v>0</v>
      </c>
      <c r="Z28" s="88">
        <f t="shared" si="111"/>
        <v>0</v>
      </c>
      <c r="AA28" s="89">
        <f t="shared" si="112"/>
        <v>0</v>
      </c>
      <c r="AB28" s="90"/>
      <c r="AC28" s="87">
        <f t="shared" si="113"/>
        <v>0</v>
      </c>
      <c r="AD28" s="88">
        <f t="shared" si="114"/>
        <v>0</v>
      </c>
      <c r="AE28" s="85">
        <f t="shared" si="115"/>
        <v>0</v>
      </c>
      <c r="AF28" s="90"/>
      <c r="AG28" s="87">
        <f t="shared" si="116"/>
        <v>0</v>
      </c>
      <c r="AH28" s="88">
        <f t="shared" si="117"/>
        <v>0</v>
      </c>
      <c r="AI28" s="85">
        <f t="shared" si="118"/>
        <v>0</v>
      </c>
      <c r="AJ28" s="90"/>
      <c r="AK28" s="87">
        <f t="shared" si="119"/>
        <v>0</v>
      </c>
      <c r="AL28" s="88">
        <f t="shared" si="120"/>
        <v>0</v>
      </c>
      <c r="AM28" s="85">
        <f t="shared" si="121"/>
        <v>0</v>
      </c>
      <c r="AN28" s="90"/>
      <c r="AO28" s="87">
        <f t="shared" si="122"/>
        <v>0</v>
      </c>
      <c r="AP28" s="88">
        <f t="shared" si="123"/>
        <v>0</v>
      </c>
      <c r="AQ28" s="85">
        <f t="shared" si="124"/>
        <v>0</v>
      </c>
      <c r="AR28" s="90"/>
      <c r="AS28" s="87">
        <f t="shared" si="125"/>
        <v>0</v>
      </c>
      <c r="AT28" s="88">
        <f t="shared" si="126"/>
        <v>0</v>
      </c>
      <c r="AU28" s="85">
        <f t="shared" si="92"/>
        <v>0</v>
      </c>
      <c r="AV28" s="90"/>
      <c r="AW28" s="87">
        <f t="shared" si="93"/>
        <v>0</v>
      </c>
      <c r="AX28" s="88">
        <f t="shared" si="127"/>
        <v>0</v>
      </c>
      <c r="AY28" s="85">
        <f t="shared" si="94"/>
        <v>0</v>
      </c>
      <c r="AZ28" s="90"/>
      <c r="BA28" s="87">
        <f t="shared" si="95"/>
        <v>0</v>
      </c>
      <c r="BB28" s="88">
        <f t="shared" si="128"/>
        <v>0</v>
      </c>
      <c r="BC28" s="85">
        <f t="shared" si="129"/>
        <v>0</v>
      </c>
      <c r="BD28" s="90">
        <v>0</v>
      </c>
      <c r="BE28" s="87">
        <f t="shared" si="130"/>
        <v>0</v>
      </c>
      <c r="BF28" s="88">
        <f t="shared" si="131"/>
        <v>0</v>
      </c>
      <c r="BG28" s="85">
        <f t="shared" si="132"/>
        <v>0</v>
      </c>
      <c r="BH28" s="90">
        <v>0</v>
      </c>
      <c r="BI28" s="87">
        <f t="shared" si="133"/>
        <v>0</v>
      </c>
      <c r="BJ28" s="88">
        <f t="shared" si="134"/>
        <v>0</v>
      </c>
      <c r="BK28" s="85">
        <f t="shared" si="135"/>
        <v>0</v>
      </c>
      <c r="BL28" s="90">
        <v>0</v>
      </c>
      <c r="BM28" s="87">
        <f t="shared" si="136"/>
        <v>0</v>
      </c>
      <c r="BN28" s="88">
        <f t="shared" si="137"/>
        <v>0</v>
      </c>
      <c r="BO28" s="85">
        <f t="shared" si="138"/>
        <v>0</v>
      </c>
      <c r="BP28" s="90">
        <v>0</v>
      </c>
      <c r="BQ28" s="87">
        <f t="shared" si="139"/>
        <v>0</v>
      </c>
      <c r="BR28" s="88">
        <f t="shared" si="140"/>
        <v>0</v>
      </c>
      <c r="BT28" s="92">
        <f t="shared" si="141"/>
        <v>0</v>
      </c>
      <c r="BU28" s="92">
        <f t="shared" si="142"/>
        <v>0</v>
      </c>
      <c r="BV28" s="102">
        <v>4</v>
      </c>
      <c r="BW28" s="375">
        <v>1</v>
      </c>
      <c r="BX28" s="374">
        <f t="shared" si="143"/>
        <v>1</v>
      </c>
    </row>
    <row r="29" spans="1:76" s="101" customFormat="1" ht="10.95" customHeight="1">
      <c r="A29" s="81" t="s">
        <v>1080</v>
      </c>
      <c r="B29" s="69">
        <f>VLOOKUP(A29,'Orçamento Sintético'!$A$11:$J$753,4,FALSE)</f>
        <v>0</v>
      </c>
      <c r="C29" s="93">
        <f>'Orçamento Sintético'!H551</f>
        <v>0</v>
      </c>
      <c r="D29" s="93">
        <f>'Orçamento Sintético'!I551</f>
        <v>0</v>
      </c>
      <c r="E29" s="94">
        <f t="shared" si="96"/>
        <v>0</v>
      </c>
      <c r="F29" s="94" t="e">
        <f t="shared" si="3"/>
        <v>#DIV/0!</v>
      </c>
      <c r="G29" s="95">
        <f t="shared" si="97"/>
        <v>0</v>
      </c>
      <c r="H29" s="96"/>
      <c r="I29" s="97">
        <f t="shared" si="98"/>
        <v>0</v>
      </c>
      <c r="J29" s="98">
        <f t="shared" si="99"/>
        <v>0</v>
      </c>
      <c r="K29" s="99">
        <f t="shared" si="100"/>
        <v>0</v>
      </c>
      <c r="L29" s="100"/>
      <c r="M29" s="97">
        <f t="shared" si="101"/>
        <v>0</v>
      </c>
      <c r="N29" s="98">
        <f t="shared" si="102"/>
        <v>0</v>
      </c>
      <c r="O29" s="95">
        <f t="shared" si="103"/>
        <v>0</v>
      </c>
      <c r="P29" s="100"/>
      <c r="Q29" s="97">
        <f t="shared" si="104"/>
        <v>0</v>
      </c>
      <c r="R29" s="98">
        <f t="shared" si="105"/>
        <v>0</v>
      </c>
      <c r="S29" s="99">
        <f t="shared" si="106"/>
        <v>0</v>
      </c>
      <c r="T29" s="100"/>
      <c r="U29" s="97">
        <f t="shared" si="107"/>
        <v>0</v>
      </c>
      <c r="V29" s="98">
        <f t="shared" si="108"/>
        <v>0</v>
      </c>
      <c r="W29" s="95">
        <f t="shared" si="109"/>
        <v>0</v>
      </c>
      <c r="X29" s="100"/>
      <c r="Y29" s="97">
        <f t="shared" si="110"/>
        <v>0</v>
      </c>
      <c r="Z29" s="98">
        <f t="shared" si="111"/>
        <v>0</v>
      </c>
      <c r="AA29" s="99">
        <f t="shared" si="112"/>
        <v>0</v>
      </c>
      <c r="AB29" s="78"/>
      <c r="AC29" s="97">
        <f t="shared" si="113"/>
        <v>0</v>
      </c>
      <c r="AD29" s="98">
        <f t="shared" si="114"/>
        <v>0</v>
      </c>
      <c r="AE29" s="95">
        <f t="shared" si="115"/>
        <v>0</v>
      </c>
      <c r="AF29" s="100"/>
      <c r="AG29" s="97">
        <f t="shared" si="116"/>
        <v>0</v>
      </c>
      <c r="AH29" s="98">
        <f t="shared" si="117"/>
        <v>0</v>
      </c>
      <c r="AI29" s="95">
        <f t="shared" si="118"/>
        <v>0</v>
      </c>
      <c r="AJ29" s="100"/>
      <c r="AK29" s="97">
        <f t="shared" si="119"/>
        <v>0</v>
      </c>
      <c r="AL29" s="98">
        <f t="shared" si="120"/>
        <v>0</v>
      </c>
      <c r="AM29" s="95">
        <f t="shared" si="121"/>
        <v>0</v>
      </c>
      <c r="AN29" s="100"/>
      <c r="AO29" s="97">
        <f t="shared" si="122"/>
        <v>0</v>
      </c>
      <c r="AP29" s="98">
        <f t="shared" si="123"/>
        <v>0</v>
      </c>
      <c r="AQ29" s="95">
        <f t="shared" si="124"/>
        <v>0</v>
      </c>
      <c r="AR29" s="100"/>
      <c r="AS29" s="97">
        <f t="shared" si="125"/>
        <v>0</v>
      </c>
      <c r="AT29" s="98">
        <f t="shared" si="126"/>
        <v>0</v>
      </c>
      <c r="AU29" s="95">
        <f t="shared" si="92"/>
        <v>0</v>
      </c>
      <c r="AV29" s="100"/>
      <c r="AW29" s="97">
        <f t="shared" si="93"/>
        <v>0</v>
      </c>
      <c r="AX29" s="98">
        <f t="shared" si="127"/>
        <v>0</v>
      </c>
      <c r="AY29" s="95">
        <f t="shared" si="94"/>
        <v>0</v>
      </c>
      <c r="AZ29" s="100"/>
      <c r="BA29" s="97">
        <f t="shared" si="95"/>
        <v>0</v>
      </c>
      <c r="BB29" s="98">
        <f t="shared" si="128"/>
        <v>0</v>
      </c>
      <c r="BC29" s="95">
        <f t="shared" si="129"/>
        <v>0</v>
      </c>
      <c r="BD29" s="100">
        <v>0</v>
      </c>
      <c r="BE29" s="97">
        <f t="shared" si="130"/>
        <v>0</v>
      </c>
      <c r="BF29" s="98">
        <f t="shared" si="131"/>
        <v>0</v>
      </c>
      <c r="BG29" s="95">
        <f t="shared" si="132"/>
        <v>0</v>
      </c>
      <c r="BH29" s="100">
        <v>0</v>
      </c>
      <c r="BI29" s="97">
        <f t="shared" si="133"/>
        <v>0</v>
      </c>
      <c r="BJ29" s="98">
        <f t="shared" si="134"/>
        <v>0</v>
      </c>
      <c r="BK29" s="95">
        <f t="shared" si="135"/>
        <v>0</v>
      </c>
      <c r="BL29" s="100">
        <v>0</v>
      </c>
      <c r="BM29" s="97">
        <f t="shared" si="136"/>
        <v>0</v>
      </c>
      <c r="BN29" s="98">
        <f t="shared" si="137"/>
        <v>0</v>
      </c>
      <c r="BO29" s="95">
        <f t="shared" si="138"/>
        <v>0</v>
      </c>
      <c r="BP29" s="100">
        <v>0</v>
      </c>
      <c r="BQ29" s="97">
        <f t="shared" si="139"/>
        <v>0</v>
      </c>
      <c r="BR29" s="98">
        <f t="shared" si="140"/>
        <v>0</v>
      </c>
      <c r="BT29" s="80">
        <f t="shared" si="141"/>
        <v>0</v>
      </c>
      <c r="BU29" s="80">
        <f t="shared" si="142"/>
        <v>0</v>
      </c>
      <c r="BV29" s="101">
        <v>5</v>
      </c>
      <c r="BW29" s="375">
        <v>1</v>
      </c>
      <c r="BX29" s="374">
        <f t="shared" si="143"/>
        <v>1</v>
      </c>
    </row>
    <row r="30" spans="1:76" s="102" customFormat="1" ht="10.95" customHeight="1">
      <c r="A30" s="81" t="s">
        <v>1082</v>
      </c>
      <c r="B30" s="82">
        <f>VLOOKUP(A30,'Orçamento Sintético'!$A$11:$J$753,4,FALSE)</f>
        <v>0</v>
      </c>
      <c r="C30" s="83">
        <f>'Orçamento Sintético'!H563</f>
        <v>0</v>
      </c>
      <c r="D30" s="83">
        <f>'Orçamento Sintético'!I563</f>
        <v>0</v>
      </c>
      <c r="E30" s="84">
        <f t="shared" si="96"/>
        <v>0</v>
      </c>
      <c r="F30" s="84" t="e">
        <f t="shared" si="3"/>
        <v>#DIV/0!</v>
      </c>
      <c r="G30" s="85">
        <f t="shared" si="97"/>
        <v>0</v>
      </c>
      <c r="H30" s="86"/>
      <c r="I30" s="87">
        <f t="shared" si="98"/>
        <v>0</v>
      </c>
      <c r="J30" s="88">
        <f t="shared" si="99"/>
        <v>0</v>
      </c>
      <c r="K30" s="89">
        <f t="shared" si="100"/>
        <v>0</v>
      </c>
      <c r="L30" s="90"/>
      <c r="M30" s="87">
        <f t="shared" si="101"/>
        <v>0</v>
      </c>
      <c r="N30" s="88">
        <f t="shared" si="102"/>
        <v>0</v>
      </c>
      <c r="O30" s="85">
        <f t="shared" si="103"/>
        <v>0</v>
      </c>
      <c r="P30" s="90"/>
      <c r="Q30" s="87">
        <f t="shared" si="104"/>
        <v>0</v>
      </c>
      <c r="R30" s="88">
        <f t="shared" si="105"/>
        <v>0</v>
      </c>
      <c r="S30" s="89">
        <f t="shared" si="106"/>
        <v>0</v>
      </c>
      <c r="T30" s="90"/>
      <c r="U30" s="87">
        <f t="shared" si="107"/>
        <v>0</v>
      </c>
      <c r="V30" s="88">
        <f t="shared" si="108"/>
        <v>0</v>
      </c>
      <c r="W30" s="85">
        <f t="shared" si="109"/>
        <v>0</v>
      </c>
      <c r="X30" s="90"/>
      <c r="Y30" s="87">
        <f t="shared" si="110"/>
        <v>0</v>
      </c>
      <c r="Z30" s="88">
        <f t="shared" si="111"/>
        <v>0</v>
      </c>
      <c r="AA30" s="89">
        <f t="shared" si="112"/>
        <v>0</v>
      </c>
      <c r="AB30" s="90"/>
      <c r="AC30" s="87">
        <f t="shared" si="113"/>
        <v>0</v>
      </c>
      <c r="AD30" s="88">
        <f t="shared" si="114"/>
        <v>0</v>
      </c>
      <c r="AE30" s="85">
        <f t="shared" si="115"/>
        <v>0</v>
      </c>
      <c r="AF30" s="90"/>
      <c r="AG30" s="87">
        <f t="shared" si="116"/>
        <v>0</v>
      </c>
      <c r="AH30" s="88">
        <f t="shared" si="117"/>
        <v>0</v>
      </c>
      <c r="AI30" s="85">
        <f t="shared" si="118"/>
        <v>0</v>
      </c>
      <c r="AJ30" s="90"/>
      <c r="AK30" s="87">
        <f t="shared" si="119"/>
        <v>0</v>
      </c>
      <c r="AL30" s="88">
        <f t="shared" si="120"/>
        <v>0</v>
      </c>
      <c r="AM30" s="85">
        <f t="shared" si="121"/>
        <v>0</v>
      </c>
      <c r="AN30" s="90"/>
      <c r="AO30" s="87">
        <f t="shared" si="122"/>
        <v>0</v>
      </c>
      <c r="AP30" s="88">
        <f t="shared" si="123"/>
        <v>0</v>
      </c>
      <c r="AQ30" s="85">
        <f t="shared" si="124"/>
        <v>0</v>
      </c>
      <c r="AR30" s="90"/>
      <c r="AS30" s="87">
        <f t="shared" si="125"/>
        <v>0</v>
      </c>
      <c r="AT30" s="88">
        <f t="shared" si="126"/>
        <v>0</v>
      </c>
      <c r="AU30" s="85">
        <f t="shared" si="92"/>
        <v>0</v>
      </c>
      <c r="AV30" s="90"/>
      <c r="AW30" s="87">
        <f t="shared" si="93"/>
        <v>0</v>
      </c>
      <c r="AX30" s="88">
        <f t="shared" si="127"/>
        <v>0</v>
      </c>
      <c r="AY30" s="85">
        <f t="shared" si="94"/>
        <v>0</v>
      </c>
      <c r="AZ30" s="90"/>
      <c r="BA30" s="87">
        <f t="shared" si="95"/>
        <v>0</v>
      </c>
      <c r="BB30" s="88">
        <f t="shared" si="128"/>
        <v>0</v>
      </c>
      <c r="BC30" s="85">
        <f t="shared" si="129"/>
        <v>0</v>
      </c>
      <c r="BD30" s="90">
        <v>0</v>
      </c>
      <c r="BE30" s="87">
        <f t="shared" si="130"/>
        <v>0</v>
      </c>
      <c r="BF30" s="88">
        <f t="shared" si="131"/>
        <v>0</v>
      </c>
      <c r="BG30" s="85">
        <f t="shared" si="132"/>
        <v>0</v>
      </c>
      <c r="BH30" s="90">
        <v>0</v>
      </c>
      <c r="BI30" s="87">
        <f t="shared" si="133"/>
        <v>0</v>
      </c>
      <c r="BJ30" s="88">
        <f t="shared" si="134"/>
        <v>0</v>
      </c>
      <c r="BK30" s="85">
        <f t="shared" si="135"/>
        <v>0</v>
      </c>
      <c r="BL30" s="90">
        <v>0</v>
      </c>
      <c r="BM30" s="87">
        <f t="shared" si="136"/>
        <v>0</v>
      </c>
      <c r="BN30" s="88">
        <f t="shared" si="137"/>
        <v>0</v>
      </c>
      <c r="BO30" s="85">
        <f t="shared" si="138"/>
        <v>0</v>
      </c>
      <c r="BP30" s="90">
        <v>0</v>
      </c>
      <c r="BQ30" s="87">
        <f t="shared" si="139"/>
        <v>0</v>
      </c>
      <c r="BR30" s="88">
        <f t="shared" si="140"/>
        <v>0</v>
      </c>
      <c r="BT30" s="92">
        <f t="shared" si="141"/>
        <v>0</v>
      </c>
      <c r="BU30" s="92">
        <f t="shared" si="142"/>
        <v>0</v>
      </c>
      <c r="BV30" s="102">
        <v>6</v>
      </c>
      <c r="BW30" s="375">
        <v>1</v>
      </c>
      <c r="BX30" s="374">
        <f t="shared" si="143"/>
        <v>1</v>
      </c>
    </row>
    <row r="31" spans="1:76" s="101" customFormat="1" ht="10.95" customHeight="1">
      <c r="A31" s="81" t="s">
        <v>1092</v>
      </c>
      <c r="B31" s="69">
        <f>VLOOKUP(A31,'Orçamento Sintético'!$A$11:$J$753,4,FALSE)</f>
        <v>0</v>
      </c>
      <c r="C31" s="93">
        <f>'Orçamento Sintético'!H576</f>
        <v>0</v>
      </c>
      <c r="D31" s="93">
        <f>'Orçamento Sintético'!I576</f>
        <v>0</v>
      </c>
      <c r="E31" s="94">
        <f t="shared" si="96"/>
        <v>0</v>
      </c>
      <c r="F31" s="94" t="e">
        <f t="shared" si="3"/>
        <v>#DIV/0!</v>
      </c>
      <c r="G31" s="95">
        <f t="shared" si="97"/>
        <v>0</v>
      </c>
      <c r="H31" s="96"/>
      <c r="I31" s="97">
        <f t="shared" si="98"/>
        <v>0</v>
      </c>
      <c r="J31" s="98">
        <f t="shared" si="99"/>
        <v>0</v>
      </c>
      <c r="K31" s="99">
        <f t="shared" si="100"/>
        <v>0</v>
      </c>
      <c r="L31" s="100"/>
      <c r="M31" s="97">
        <f t="shared" si="101"/>
        <v>0</v>
      </c>
      <c r="N31" s="98">
        <f t="shared" si="102"/>
        <v>0</v>
      </c>
      <c r="O31" s="95">
        <f t="shared" si="103"/>
        <v>0</v>
      </c>
      <c r="P31" s="100"/>
      <c r="Q31" s="97">
        <f t="shared" si="104"/>
        <v>0</v>
      </c>
      <c r="R31" s="98">
        <f t="shared" si="105"/>
        <v>0</v>
      </c>
      <c r="S31" s="99">
        <f t="shared" si="106"/>
        <v>0</v>
      </c>
      <c r="T31" s="100"/>
      <c r="U31" s="97">
        <f t="shared" si="107"/>
        <v>0</v>
      </c>
      <c r="V31" s="98">
        <f t="shared" si="108"/>
        <v>0</v>
      </c>
      <c r="W31" s="95">
        <f t="shared" si="109"/>
        <v>0</v>
      </c>
      <c r="X31" s="100"/>
      <c r="Y31" s="97">
        <f t="shared" si="110"/>
        <v>0</v>
      </c>
      <c r="Z31" s="98">
        <f t="shared" si="111"/>
        <v>0</v>
      </c>
      <c r="AA31" s="99">
        <f t="shared" si="112"/>
        <v>0</v>
      </c>
      <c r="AB31" s="78"/>
      <c r="AC31" s="97">
        <f t="shared" si="113"/>
        <v>0</v>
      </c>
      <c r="AD31" s="98">
        <f t="shared" si="114"/>
        <v>0</v>
      </c>
      <c r="AE31" s="95">
        <f t="shared" si="115"/>
        <v>0</v>
      </c>
      <c r="AF31" s="100"/>
      <c r="AG31" s="97">
        <f t="shared" si="116"/>
        <v>0</v>
      </c>
      <c r="AH31" s="98">
        <f t="shared" si="117"/>
        <v>0</v>
      </c>
      <c r="AI31" s="95">
        <f t="shared" si="118"/>
        <v>0</v>
      </c>
      <c r="AJ31" s="100"/>
      <c r="AK31" s="97">
        <f t="shared" si="119"/>
        <v>0</v>
      </c>
      <c r="AL31" s="98">
        <f t="shared" si="120"/>
        <v>0</v>
      </c>
      <c r="AM31" s="95">
        <f t="shared" si="121"/>
        <v>0</v>
      </c>
      <c r="AN31" s="100"/>
      <c r="AO31" s="97">
        <f t="shared" si="122"/>
        <v>0</v>
      </c>
      <c r="AP31" s="98">
        <f t="shared" si="123"/>
        <v>0</v>
      </c>
      <c r="AQ31" s="95">
        <f t="shared" si="124"/>
        <v>0</v>
      </c>
      <c r="AR31" s="100"/>
      <c r="AS31" s="97">
        <f t="shared" si="125"/>
        <v>0</v>
      </c>
      <c r="AT31" s="98">
        <f t="shared" si="126"/>
        <v>0</v>
      </c>
      <c r="AU31" s="95">
        <f t="shared" si="92"/>
        <v>0</v>
      </c>
      <c r="AV31" s="100"/>
      <c r="AW31" s="97">
        <f t="shared" si="93"/>
        <v>0</v>
      </c>
      <c r="AX31" s="98">
        <f t="shared" si="127"/>
        <v>0</v>
      </c>
      <c r="AY31" s="95">
        <f t="shared" si="94"/>
        <v>0</v>
      </c>
      <c r="AZ31" s="100"/>
      <c r="BA31" s="97">
        <f t="shared" si="95"/>
        <v>0</v>
      </c>
      <c r="BB31" s="98">
        <f t="shared" si="128"/>
        <v>0</v>
      </c>
      <c r="BC31" s="95">
        <f t="shared" si="129"/>
        <v>0</v>
      </c>
      <c r="BD31" s="100">
        <v>0</v>
      </c>
      <c r="BE31" s="97">
        <f t="shared" si="130"/>
        <v>0</v>
      </c>
      <c r="BF31" s="98">
        <f t="shared" si="131"/>
        <v>0</v>
      </c>
      <c r="BG31" s="95">
        <f t="shared" si="132"/>
        <v>0</v>
      </c>
      <c r="BH31" s="100">
        <v>0</v>
      </c>
      <c r="BI31" s="97">
        <f t="shared" si="133"/>
        <v>0</v>
      </c>
      <c r="BJ31" s="98">
        <f t="shared" si="134"/>
        <v>0</v>
      </c>
      <c r="BK31" s="95">
        <f t="shared" si="135"/>
        <v>0</v>
      </c>
      <c r="BL31" s="100">
        <v>0</v>
      </c>
      <c r="BM31" s="97">
        <f t="shared" si="136"/>
        <v>0</v>
      </c>
      <c r="BN31" s="98">
        <f t="shared" si="137"/>
        <v>0</v>
      </c>
      <c r="BO31" s="95">
        <f t="shared" si="138"/>
        <v>0</v>
      </c>
      <c r="BP31" s="100">
        <v>0</v>
      </c>
      <c r="BQ31" s="97">
        <f t="shared" si="139"/>
        <v>0</v>
      </c>
      <c r="BR31" s="98">
        <f t="shared" si="140"/>
        <v>0</v>
      </c>
      <c r="BT31" s="80">
        <f t="shared" si="141"/>
        <v>0</v>
      </c>
      <c r="BU31" s="80">
        <f t="shared" si="142"/>
        <v>0</v>
      </c>
      <c r="BV31" s="101">
        <v>7</v>
      </c>
      <c r="BW31" s="375">
        <v>1</v>
      </c>
      <c r="BX31" s="374">
        <f t="shared" si="143"/>
        <v>1</v>
      </c>
    </row>
    <row r="32" spans="1:76" s="102" customFormat="1" ht="10.95" customHeight="1">
      <c r="A32" s="81" t="s">
        <v>1103</v>
      </c>
      <c r="B32" s="82">
        <f>VLOOKUP(A32,'Orçamento Sintético'!$A$11:$J$753,4,FALSE)</f>
        <v>0</v>
      </c>
      <c r="C32" s="83">
        <f>'Orçamento Sintético'!H581</f>
        <v>0</v>
      </c>
      <c r="D32" s="83">
        <f>'Orçamento Sintético'!I581</f>
        <v>0</v>
      </c>
      <c r="E32" s="84">
        <f t="shared" si="96"/>
        <v>0</v>
      </c>
      <c r="F32" s="84" t="e">
        <f t="shared" si="3"/>
        <v>#DIV/0!</v>
      </c>
      <c r="G32" s="85">
        <f t="shared" si="97"/>
        <v>0</v>
      </c>
      <c r="H32" s="86"/>
      <c r="I32" s="87">
        <f t="shared" si="98"/>
        <v>0</v>
      </c>
      <c r="J32" s="88">
        <f t="shared" si="99"/>
        <v>0</v>
      </c>
      <c r="K32" s="89">
        <f t="shared" si="100"/>
        <v>0</v>
      </c>
      <c r="L32" s="90"/>
      <c r="M32" s="87">
        <f t="shared" si="101"/>
        <v>0</v>
      </c>
      <c r="N32" s="88">
        <f t="shared" si="102"/>
        <v>0</v>
      </c>
      <c r="O32" s="85">
        <f t="shared" si="103"/>
        <v>0</v>
      </c>
      <c r="P32" s="90"/>
      <c r="Q32" s="87">
        <f t="shared" si="104"/>
        <v>0</v>
      </c>
      <c r="R32" s="88">
        <f t="shared" si="105"/>
        <v>0</v>
      </c>
      <c r="S32" s="89">
        <f t="shared" si="106"/>
        <v>0</v>
      </c>
      <c r="T32" s="90"/>
      <c r="U32" s="87">
        <f t="shared" si="107"/>
        <v>0</v>
      </c>
      <c r="V32" s="88">
        <f t="shared" si="108"/>
        <v>0</v>
      </c>
      <c r="W32" s="85">
        <f t="shared" si="109"/>
        <v>0</v>
      </c>
      <c r="X32" s="90"/>
      <c r="Y32" s="87">
        <f t="shared" si="110"/>
        <v>0</v>
      </c>
      <c r="Z32" s="88">
        <f t="shared" si="111"/>
        <v>0</v>
      </c>
      <c r="AA32" s="89">
        <f t="shared" si="112"/>
        <v>0</v>
      </c>
      <c r="AB32" s="90"/>
      <c r="AC32" s="87">
        <f t="shared" si="113"/>
        <v>0</v>
      </c>
      <c r="AD32" s="88">
        <f t="shared" si="114"/>
        <v>0</v>
      </c>
      <c r="AE32" s="85">
        <f t="shared" si="115"/>
        <v>0</v>
      </c>
      <c r="AF32" s="90"/>
      <c r="AG32" s="87">
        <f t="shared" si="116"/>
        <v>0</v>
      </c>
      <c r="AH32" s="88">
        <f t="shared" si="117"/>
        <v>0</v>
      </c>
      <c r="AI32" s="85">
        <f t="shared" si="118"/>
        <v>0</v>
      </c>
      <c r="AJ32" s="90"/>
      <c r="AK32" s="87">
        <f t="shared" si="119"/>
        <v>0</v>
      </c>
      <c r="AL32" s="88">
        <f t="shared" si="120"/>
        <v>0</v>
      </c>
      <c r="AM32" s="85">
        <f t="shared" si="121"/>
        <v>0</v>
      </c>
      <c r="AN32" s="90"/>
      <c r="AO32" s="87">
        <f t="shared" si="122"/>
        <v>0</v>
      </c>
      <c r="AP32" s="88">
        <f t="shared" si="123"/>
        <v>0</v>
      </c>
      <c r="AQ32" s="85">
        <f t="shared" si="124"/>
        <v>0</v>
      </c>
      <c r="AR32" s="90"/>
      <c r="AS32" s="87">
        <f t="shared" si="125"/>
        <v>0</v>
      </c>
      <c r="AT32" s="88">
        <f t="shared" si="126"/>
        <v>0</v>
      </c>
      <c r="AU32" s="85">
        <f t="shared" si="92"/>
        <v>0</v>
      </c>
      <c r="AV32" s="90"/>
      <c r="AW32" s="87">
        <f t="shared" si="93"/>
        <v>0</v>
      </c>
      <c r="AX32" s="88">
        <f t="shared" si="127"/>
        <v>0</v>
      </c>
      <c r="AY32" s="85">
        <f t="shared" si="94"/>
        <v>0</v>
      </c>
      <c r="AZ32" s="90"/>
      <c r="BA32" s="87">
        <f t="shared" si="95"/>
        <v>0</v>
      </c>
      <c r="BB32" s="88">
        <f t="shared" si="128"/>
        <v>0</v>
      </c>
      <c r="BC32" s="85">
        <f t="shared" si="129"/>
        <v>0</v>
      </c>
      <c r="BD32" s="90">
        <v>0</v>
      </c>
      <c r="BE32" s="87">
        <f t="shared" si="130"/>
        <v>0</v>
      </c>
      <c r="BF32" s="88">
        <f t="shared" si="131"/>
        <v>0</v>
      </c>
      <c r="BG32" s="85">
        <f t="shared" si="132"/>
        <v>0</v>
      </c>
      <c r="BH32" s="90">
        <v>0</v>
      </c>
      <c r="BI32" s="87">
        <f t="shared" si="133"/>
        <v>0</v>
      </c>
      <c r="BJ32" s="88">
        <f t="shared" si="134"/>
        <v>0</v>
      </c>
      <c r="BK32" s="85">
        <f t="shared" si="135"/>
        <v>0</v>
      </c>
      <c r="BL32" s="90">
        <v>0</v>
      </c>
      <c r="BM32" s="87">
        <f t="shared" si="136"/>
        <v>0</v>
      </c>
      <c r="BN32" s="88">
        <f t="shared" si="137"/>
        <v>0</v>
      </c>
      <c r="BO32" s="85">
        <f t="shared" si="138"/>
        <v>0</v>
      </c>
      <c r="BP32" s="90">
        <v>0</v>
      </c>
      <c r="BQ32" s="87">
        <f t="shared" si="139"/>
        <v>0</v>
      </c>
      <c r="BR32" s="88">
        <f t="shared" si="140"/>
        <v>0</v>
      </c>
      <c r="BT32" s="92">
        <f t="shared" si="141"/>
        <v>0</v>
      </c>
      <c r="BU32" s="92">
        <f t="shared" si="142"/>
        <v>0</v>
      </c>
      <c r="BV32" s="102">
        <v>8</v>
      </c>
      <c r="BW32" s="375">
        <v>1</v>
      </c>
      <c r="BX32" s="374">
        <f t="shared" si="143"/>
        <v>1</v>
      </c>
    </row>
    <row r="33" spans="1:76" s="101" customFormat="1" ht="10.95" customHeight="1">
      <c r="A33" s="81" t="s">
        <v>1105</v>
      </c>
      <c r="B33" s="69">
        <f>VLOOKUP(A33,'Orçamento Sintético'!$A$11:$J$753,4,FALSE)</f>
        <v>0</v>
      </c>
      <c r="C33" s="93">
        <f>'Orçamento Sintético'!H588</f>
        <v>0</v>
      </c>
      <c r="D33" s="93">
        <f>'Orçamento Sintético'!I588</f>
        <v>0</v>
      </c>
      <c r="E33" s="94">
        <f t="shared" si="96"/>
        <v>0</v>
      </c>
      <c r="F33" s="94" t="e">
        <f t="shared" si="3"/>
        <v>#DIV/0!</v>
      </c>
      <c r="G33" s="95">
        <f t="shared" si="97"/>
        <v>0</v>
      </c>
      <c r="H33" s="96"/>
      <c r="I33" s="97">
        <f t="shared" si="98"/>
        <v>0</v>
      </c>
      <c r="J33" s="98">
        <f t="shared" si="99"/>
        <v>0</v>
      </c>
      <c r="K33" s="99">
        <f t="shared" si="100"/>
        <v>0</v>
      </c>
      <c r="L33" s="100"/>
      <c r="M33" s="97">
        <f t="shared" si="101"/>
        <v>0</v>
      </c>
      <c r="N33" s="98">
        <f t="shared" si="102"/>
        <v>0</v>
      </c>
      <c r="O33" s="95">
        <f t="shared" si="103"/>
        <v>0</v>
      </c>
      <c r="P33" s="100"/>
      <c r="Q33" s="97">
        <f t="shared" si="104"/>
        <v>0</v>
      </c>
      <c r="R33" s="98">
        <f t="shared" si="105"/>
        <v>0</v>
      </c>
      <c r="S33" s="99">
        <f t="shared" si="106"/>
        <v>0</v>
      </c>
      <c r="T33" s="100"/>
      <c r="U33" s="97">
        <f t="shared" si="107"/>
        <v>0</v>
      </c>
      <c r="V33" s="98">
        <f t="shared" si="108"/>
        <v>0</v>
      </c>
      <c r="W33" s="95">
        <f t="shared" si="109"/>
        <v>0</v>
      </c>
      <c r="X33" s="100"/>
      <c r="Y33" s="97">
        <f t="shared" si="110"/>
        <v>0</v>
      </c>
      <c r="Z33" s="98">
        <f t="shared" si="111"/>
        <v>0</v>
      </c>
      <c r="AA33" s="99">
        <f t="shared" si="112"/>
        <v>0</v>
      </c>
      <c r="AB33" s="78"/>
      <c r="AC33" s="97">
        <f t="shared" si="113"/>
        <v>0</v>
      </c>
      <c r="AD33" s="98">
        <f t="shared" si="114"/>
        <v>0</v>
      </c>
      <c r="AE33" s="95">
        <f t="shared" si="115"/>
        <v>0</v>
      </c>
      <c r="AF33" s="100"/>
      <c r="AG33" s="97">
        <f t="shared" si="116"/>
        <v>0</v>
      </c>
      <c r="AH33" s="98">
        <f t="shared" si="117"/>
        <v>0</v>
      </c>
      <c r="AI33" s="95">
        <f t="shared" si="118"/>
        <v>0</v>
      </c>
      <c r="AJ33" s="100"/>
      <c r="AK33" s="97">
        <f t="shared" si="119"/>
        <v>0</v>
      </c>
      <c r="AL33" s="98">
        <f t="shared" si="120"/>
        <v>0</v>
      </c>
      <c r="AM33" s="95">
        <f t="shared" si="121"/>
        <v>0</v>
      </c>
      <c r="AN33" s="100"/>
      <c r="AO33" s="97">
        <f t="shared" si="122"/>
        <v>0</v>
      </c>
      <c r="AP33" s="98">
        <f t="shared" si="123"/>
        <v>0</v>
      </c>
      <c r="AQ33" s="95">
        <f t="shared" si="124"/>
        <v>0</v>
      </c>
      <c r="AR33" s="100"/>
      <c r="AS33" s="97">
        <f t="shared" si="125"/>
        <v>0</v>
      </c>
      <c r="AT33" s="98">
        <f t="shared" si="126"/>
        <v>0</v>
      </c>
      <c r="AU33" s="95">
        <f t="shared" si="92"/>
        <v>0</v>
      </c>
      <c r="AV33" s="100"/>
      <c r="AW33" s="97">
        <f t="shared" si="93"/>
        <v>0</v>
      </c>
      <c r="AX33" s="98">
        <f t="shared" si="127"/>
        <v>0</v>
      </c>
      <c r="AY33" s="95">
        <f t="shared" si="94"/>
        <v>0</v>
      </c>
      <c r="AZ33" s="100"/>
      <c r="BA33" s="97">
        <f t="shared" si="95"/>
        <v>0</v>
      </c>
      <c r="BB33" s="98">
        <f t="shared" si="128"/>
        <v>0</v>
      </c>
      <c r="BC33" s="95">
        <f t="shared" si="129"/>
        <v>0</v>
      </c>
      <c r="BD33" s="100">
        <v>0</v>
      </c>
      <c r="BE33" s="97">
        <f t="shared" si="130"/>
        <v>0</v>
      </c>
      <c r="BF33" s="98">
        <f t="shared" si="131"/>
        <v>0</v>
      </c>
      <c r="BG33" s="95">
        <f t="shared" si="132"/>
        <v>0</v>
      </c>
      <c r="BH33" s="100">
        <v>0</v>
      </c>
      <c r="BI33" s="97">
        <f t="shared" si="133"/>
        <v>0</v>
      </c>
      <c r="BJ33" s="98">
        <f t="shared" si="134"/>
        <v>0</v>
      </c>
      <c r="BK33" s="95">
        <f t="shared" si="135"/>
        <v>0</v>
      </c>
      <c r="BL33" s="100">
        <v>0</v>
      </c>
      <c r="BM33" s="97">
        <f t="shared" si="136"/>
        <v>0</v>
      </c>
      <c r="BN33" s="98">
        <f t="shared" si="137"/>
        <v>0</v>
      </c>
      <c r="BO33" s="95">
        <f t="shared" si="138"/>
        <v>0</v>
      </c>
      <c r="BP33" s="100">
        <v>0</v>
      </c>
      <c r="BQ33" s="97">
        <f t="shared" si="139"/>
        <v>0</v>
      </c>
      <c r="BR33" s="98">
        <f t="shared" si="140"/>
        <v>0</v>
      </c>
      <c r="BT33" s="103">
        <f t="shared" si="141"/>
        <v>0</v>
      </c>
      <c r="BU33" s="103">
        <f t="shared" si="142"/>
        <v>0</v>
      </c>
      <c r="BV33" s="101">
        <v>9</v>
      </c>
      <c r="BW33" s="375">
        <v>1</v>
      </c>
      <c r="BX33" s="374">
        <f t="shared" si="143"/>
        <v>1</v>
      </c>
    </row>
    <row r="34" spans="1:76" s="102" customFormat="1" ht="10.95" customHeight="1">
      <c r="A34" s="81" t="s">
        <v>1110</v>
      </c>
      <c r="B34" s="82">
        <f>VLOOKUP(A34,'Orçamento Sintético'!$A$11:$J$753,4,FALSE)</f>
        <v>0</v>
      </c>
      <c r="C34" s="83">
        <f>'Orçamento Sintético'!H602</f>
        <v>0</v>
      </c>
      <c r="D34" s="83">
        <f>'Orçamento Sintético'!I602</f>
        <v>0</v>
      </c>
      <c r="E34" s="84">
        <f t="shared" si="96"/>
        <v>0</v>
      </c>
      <c r="F34" s="84" t="e">
        <f t="shared" si="3"/>
        <v>#DIV/0!</v>
      </c>
      <c r="G34" s="85">
        <f t="shared" si="97"/>
        <v>0</v>
      </c>
      <c r="H34" s="86"/>
      <c r="I34" s="87">
        <f t="shared" si="98"/>
        <v>0</v>
      </c>
      <c r="J34" s="88">
        <f t="shared" si="99"/>
        <v>0</v>
      </c>
      <c r="K34" s="89">
        <f t="shared" si="100"/>
        <v>0</v>
      </c>
      <c r="L34" s="90"/>
      <c r="M34" s="87">
        <f t="shared" si="101"/>
        <v>0</v>
      </c>
      <c r="N34" s="88">
        <f t="shared" si="102"/>
        <v>0</v>
      </c>
      <c r="O34" s="85">
        <f t="shared" si="103"/>
        <v>0</v>
      </c>
      <c r="P34" s="90"/>
      <c r="Q34" s="87">
        <f t="shared" si="104"/>
        <v>0</v>
      </c>
      <c r="R34" s="88">
        <f t="shared" si="105"/>
        <v>0</v>
      </c>
      <c r="S34" s="89">
        <f t="shared" si="106"/>
        <v>0</v>
      </c>
      <c r="T34" s="90"/>
      <c r="U34" s="87">
        <f t="shared" si="107"/>
        <v>0</v>
      </c>
      <c r="V34" s="88">
        <f t="shared" si="108"/>
        <v>0</v>
      </c>
      <c r="W34" s="85">
        <f t="shared" si="109"/>
        <v>0</v>
      </c>
      <c r="X34" s="90"/>
      <c r="Y34" s="87">
        <f t="shared" si="110"/>
        <v>0</v>
      </c>
      <c r="Z34" s="88">
        <f t="shared" si="111"/>
        <v>0</v>
      </c>
      <c r="AA34" s="89">
        <f t="shared" si="112"/>
        <v>0</v>
      </c>
      <c r="AB34" s="90"/>
      <c r="AC34" s="87">
        <f t="shared" si="113"/>
        <v>0</v>
      </c>
      <c r="AD34" s="88">
        <f t="shared" si="114"/>
        <v>0</v>
      </c>
      <c r="AE34" s="85">
        <f t="shared" si="115"/>
        <v>0</v>
      </c>
      <c r="AF34" s="90"/>
      <c r="AG34" s="87">
        <f t="shared" si="116"/>
        <v>0</v>
      </c>
      <c r="AH34" s="88">
        <f t="shared" si="117"/>
        <v>0</v>
      </c>
      <c r="AI34" s="85">
        <f t="shared" si="118"/>
        <v>0</v>
      </c>
      <c r="AJ34" s="90"/>
      <c r="AK34" s="87">
        <f t="shared" si="119"/>
        <v>0</v>
      </c>
      <c r="AL34" s="88">
        <f t="shared" si="120"/>
        <v>0</v>
      </c>
      <c r="AM34" s="85">
        <f t="shared" si="121"/>
        <v>0</v>
      </c>
      <c r="AN34" s="90"/>
      <c r="AO34" s="87">
        <f t="shared" si="122"/>
        <v>0</v>
      </c>
      <c r="AP34" s="88">
        <f t="shared" si="123"/>
        <v>0</v>
      </c>
      <c r="AQ34" s="85">
        <f t="shared" si="124"/>
        <v>0</v>
      </c>
      <c r="AR34" s="90"/>
      <c r="AS34" s="87">
        <f t="shared" si="125"/>
        <v>0</v>
      </c>
      <c r="AT34" s="88">
        <f t="shared" si="126"/>
        <v>0</v>
      </c>
      <c r="AU34" s="85">
        <f t="shared" si="92"/>
        <v>0</v>
      </c>
      <c r="AV34" s="90"/>
      <c r="AW34" s="87">
        <f t="shared" si="93"/>
        <v>0</v>
      </c>
      <c r="AX34" s="88">
        <f t="shared" si="127"/>
        <v>0</v>
      </c>
      <c r="AY34" s="85">
        <f t="shared" si="94"/>
        <v>0</v>
      </c>
      <c r="AZ34" s="90"/>
      <c r="BA34" s="87">
        <f t="shared" si="95"/>
        <v>0</v>
      </c>
      <c r="BB34" s="88">
        <f t="shared" si="128"/>
        <v>0</v>
      </c>
      <c r="BC34" s="85">
        <f t="shared" si="129"/>
        <v>0</v>
      </c>
      <c r="BD34" s="90">
        <v>0</v>
      </c>
      <c r="BE34" s="87">
        <f t="shared" si="130"/>
        <v>0</v>
      </c>
      <c r="BF34" s="88">
        <f t="shared" si="131"/>
        <v>0</v>
      </c>
      <c r="BG34" s="85">
        <f t="shared" si="132"/>
        <v>0</v>
      </c>
      <c r="BH34" s="90">
        <v>0</v>
      </c>
      <c r="BI34" s="87">
        <f t="shared" si="133"/>
        <v>0</v>
      </c>
      <c r="BJ34" s="88">
        <f t="shared" si="134"/>
        <v>0</v>
      </c>
      <c r="BK34" s="85">
        <f t="shared" si="135"/>
        <v>0</v>
      </c>
      <c r="BL34" s="90">
        <v>0</v>
      </c>
      <c r="BM34" s="87">
        <f t="shared" si="136"/>
        <v>0</v>
      </c>
      <c r="BN34" s="88">
        <f t="shared" si="137"/>
        <v>0</v>
      </c>
      <c r="BO34" s="85">
        <f t="shared" si="138"/>
        <v>0</v>
      </c>
      <c r="BP34" s="90">
        <v>0</v>
      </c>
      <c r="BQ34" s="87">
        <f t="shared" si="139"/>
        <v>0</v>
      </c>
      <c r="BR34" s="88">
        <f t="shared" si="140"/>
        <v>0</v>
      </c>
      <c r="BT34" s="92">
        <f t="shared" si="141"/>
        <v>0</v>
      </c>
      <c r="BU34" s="92">
        <f t="shared" si="142"/>
        <v>0</v>
      </c>
      <c r="BV34" s="102">
        <v>10</v>
      </c>
      <c r="BW34" s="375">
        <v>1</v>
      </c>
      <c r="BX34" s="374">
        <f t="shared" si="143"/>
        <v>1</v>
      </c>
    </row>
    <row r="35" spans="1:76" s="101" customFormat="1" ht="10.95" customHeight="1">
      <c r="A35" s="81" t="s">
        <v>1122</v>
      </c>
      <c r="B35" s="69">
        <f>VLOOKUP(A35,'Orçamento Sintético'!$A$11:$J$753,4,FALSE)</f>
        <v>0</v>
      </c>
      <c r="C35" s="93">
        <f>'Orçamento Sintético'!H618</f>
        <v>0</v>
      </c>
      <c r="D35" s="93">
        <f>'Orçamento Sintético'!I618</f>
        <v>0</v>
      </c>
      <c r="E35" s="94">
        <f t="shared" si="96"/>
        <v>0</v>
      </c>
      <c r="F35" s="94" t="e">
        <f t="shared" si="3"/>
        <v>#DIV/0!</v>
      </c>
      <c r="G35" s="95">
        <f t="shared" si="97"/>
        <v>0</v>
      </c>
      <c r="H35" s="96"/>
      <c r="I35" s="97">
        <f t="shared" si="98"/>
        <v>0</v>
      </c>
      <c r="J35" s="98">
        <f t="shared" si="99"/>
        <v>0</v>
      </c>
      <c r="K35" s="99">
        <f t="shared" si="100"/>
        <v>0</v>
      </c>
      <c r="L35" s="100"/>
      <c r="M35" s="97">
        <f t="shared" si="101"/>
        <v>0</v>
      </c>
      <c r="N35" s="98">
        <f t="shared" si="102"/>
        <v>0</v>
      </c>
      <c r="O35" s="95">
        <f t="shared" si="103"/>
        <v>0</v>
      </c>
      <c r="P35" s="100"/>
      <c r="Q35" s="97">
        <f t="shared" si="104"/>
        <v>0</v>
      </c>
      <c r="R35" s="98">
        <f t="shared" si="105"/>
        <v>0</v>
      </c>
      <c r="S35" s="99">
        <f t="shared" si="106"/>
        <v>0</v>
      </c>
      <c r="T35" s="100"/>
      <c r="U35" s="97">
        <f t="shared" si="107"/>
        <v>0</v>
      </c>
      <c r="V35" s="98">
        <f t="shared" si="108"/>
        <v>0</v>
      </c>
      <c r="W35" s="95">
        <f t="shared" si="109"/>
        <v>0</v>
      </c>
      <c r="X35" s="100"/>
      <c r="Y35" s="97">
        <f t="shared" si="110"/>
        <v>0</v>
      </c>
      <c r="Z35" s="98">
        <f t="shared" si="111"/>
        <v>0</v>
      </c>
      <c r="AA35" s="99">
        <f t="shared" si="112"/>
        <v>0</v>
      </c>
      <c r="AB35" s="78"/>
      <c r="AC35" s="97">
        <f t="shared" si="113"/>
        <v>0</v>
      </c>
      <c r="AD35" s="98">
        <f t="shared" si="114"/>
        <v>0</v>
      </c>
      <c r="AE35" s="95">
        <f t="shared" si="115"/>
        <v>0</v>
      </c>
      <c r="AF35" s="100"/>
      <c r="AG35" s="97">
        <f t="shared" si="116"/>
        <v>0</v>
      </c>
      <c r="AH35" s="98">
        <f t="shared" si="117"/>
        <v>0</v>
      </c>
      <c r="AI35" s="95">
        <f t="shared" si="118"/>
        <v>0</v>
      </c>
      <c r="AJ35" s="100"/>
      <c r="AK35" s="97">
        <f t="shared" si="119"/>
        <v>0</v>
      </c>
      <c r="AL35" s="98">
        <f t="shared" si="120"/>
        <v>0</v>
      </c>
      <c r="AM35" s="95">
        <f t="shared" si="121"/>
        <v>0</v>
      </c>
      <c r="AN35" s="100"/>
      <c r="AO35" s="97">
        <f t="shared" si="122"/>
        <v>0</v>
      </c>
      <c r="AP35" s="98">
        <f t="shared" si="123"/>
        <v>0</v>
      </c>
      <c r="AQ35" s="95">
        <f t="shared" si="124"/>
        <v>0</v>
      </c>
      <c r="AR35" s="100"/>
      <c r="AS35" s="97">
        <f t="shared" si="125"/>
        <v>0</v>
      </c>
      <c r="AT35" s="98">
        <f t="shared" si="126"/>
        <v>0</v>
      </c>
      <c r="AU35" s="95">
        <f t="shared" si="92"/>
        <v>0</v>
      </c>
      <c r="AV35" s="100"/>
      <c r="AW35" s="97">
        <f t="shared" si="93"/>
        <v>0</v>
      </c>
      <c r="AX35" s="98">
        <f t="shared" si="127"/>
        <v>0</v>
      </c>
      <c r="AY35" s="95">
        <f t="shared" si="94"/>
        <v>0</v>
      </c>
      <c r="AZ35" s="100"/>
      <c r="BA35" s="97">
        <f t="shared" si="95"/>
        <v>0</v>
      </c>
      <c r="BB35" s="98">
        <f t="shared" si="128"/>
        <v>0</v>
      </c>
      <c r="BC35" s="95">
        <f t="shared" si="129"/>
        <v>0</v>
      </c>
      <c r="BD35" s="100">
        <v>0</v>
      </c>
      <c r="BE35" s="97">
        <f t="shared" si="130"/>
        <v>0</v>
      </c>
      <c r="BF35" s="98">
        <f t="shared" si="131"/>
        <v>0</v>
      </c>
      <c r="BG35" s="95">
        <f t="shared" si="132"/>
        <v>0</v>
      </c>
      <c r="BH35" s="100">
        <v>0</v>
      </c>
      <c r="BI35" s="97">
        <f t="shared" si="133"/>
        <v>0</v>
      </c>
      <c r="BJ35" s="98">
        <f t="shared" si="134"/>
        <v>0</v>
      </c>
      <c r="BK35" s="95">
        <f t="shared" si="135"/>
        <v>0</v>
      </c>
      <c r="BL35" s="100">
        <v>0</v>
      </c>
      <c r="BM35" s="97">
        <f t="shared" si="136"/>
        <v>0</v>
      </c>
      <c r="BN35" s="98">
        <f t="shared" si="137"/>
        <v>0</v>
      </c>
      <c r="BO35" s="95">
        <f t="shared" si="138"/>
        <v>0</v>
      </c>
      <c r="BP35" s="100">
        <v>0</v>
      </c>
      <c r="BQ35" s="97">
        <f t="shared" si="139"/>
        <v>0</v>
      </c>
      <c r="BR35" s="98">
        <f t="shared" si="140"/>
        <v>0</v>
      </c>
      <c r="BT35" s="103">
        <f t="shared" si="141"/>
        <v>0</v>
      </c>
      <c r="BU35" s="103">
        <f t="shared" si="142"/>
        <v>0</v>
      </c>
      <c r="BV35" s="101">
        <v>11</v>
      </c>
      <c r="BW35" s="375">
        <v>1</v>
      </c>
      <c r="BX35" s="374">
        <f t="shared" si="143"/>
        <v>1</v>
      </c>
    </row>
    <row r="36" spans="1:76" s="102" customFormat="1" ht="10.95" customHeight="1">
      <c r="A36" s="81" t="s">
        <v>1242</v>
      </c>
      <c r="B36" s="82">
        <f>VLOOKUP(A36,'Orçamento Sintético'!$A$11:$J$753,4,FALSE)</f>
        <v>0</v>
      </c>
      <c r="C36" s="83">
        <f>'Orçamento Sintético'!H660</f>
        <v>0</v>
      </c>
      <c r="D36" s="83">
        <f>'Orçamento Sintético'!I660</f>
        <v>0</v>
      </c>
      <c r="E36" s="84">
        <f t="shared" si="96"/>
        <v>0</v>
      </c>
      <c r="F36" s="84" t="e">
        <f t="shared" si="3"/>
        <v>#DIV/0!</v>
      </c>
      <c r="G36" s="85">
        <f t="shared" si="97"/>
        <v>0</v>
      </c>
      <c r="H36" s="86"/>
      <c r="I36" s="87">
        <f t="shared" si="98"/>
        <v>0</v>
      </c>
      <c r="J36" s="88">
        <f t="shared" si="99"/>
        <v>0</v>
      </c>
      <c r="K36" s="89">
        <f t="shared" si="100"/>
        <v>0</v>
      </c>
      <c r="L36" s="90"/>
      <c r="M36" s="87">
        <f t="shared" si="101"/>
        <v>0</v>
      </c>
      <c r="N36" s="88">
        <f t="shared" si="102"/>
        <v>0</v>
      </c>
      <c r="O36" s="85">
        <f t="shared" si="103"/>
        <v>0</v>
      </c>
      <c r="P36" s="90"/>
      <c r="Q36" s="87">
        <f t="shared" si="104"/>
        <v>0</v>
      </c>
      <c r="R36" s="88">
        <f t="shared" si="105"/>
        <v>0</v>
      </c>
      <c r="S36" s="89">
        <f t="shared" si="106"/>
        <v>0</v>
      </c>
      <c r="T36" s="90"/>
      <c r="U36" s="87">
        <f t="shared" si="107"/>
        <v>0</v>
      </c>
      <c r="V36" s="88">
        <f t="shared" si="108"/>
        <v>0</v>
      </c>
      <c r="W36" s="85">
        <f t="shared" si="109"/>
        <v>0</v>
      </c>
      <c r="X36" s="90"/>
      <c r="Y36" s="87">
        <f t="shared" si="110"/>
        <v>0</v>
      </c>
      <c r="Z36" s="88">
        <f t="shared" si="111"/>
        <v>0</v>
      </c>
      <c r="AA36" s="89">
        <f t="shared" si="112"/>
        <v>0</v>
      </c>
      <c r="AB36" s="90"/>
      <c r="AC36" s="87">
        <f t="shared" si="113"/>
        <v>0</v>
      </c>
      <c r="AD36" s="88">
        <f t="shared" si="114"/>
        <v>0</v>
      </c>
      <c r="AE36" s="85">
        <f t="shared" si="115"/>
        <v>0</v>
      </c>
      <c r="AF36" s="90"/>
      <c r="AG36" s="87">
        <f t="shared" si="116"/>
        <v>0</v>
      </c>
      <c r="AH36" s="88">
        <f t="shared" si="117"/>
        <v>0</v>
      </c>
      <c r="AI36" s="85">
        <f t="shared" si="118"/>
        <v>0</v>
      </c>
      <c r="AJ36" s="90"/>
      <c r="AK36" s="87">
        <f t="shared" si="119"/>
        <v>0</v>
      </c>
      <c r="AL36" s="88">
        <f t="shared" si="120"/>
        <v>0</v>
      </c>
      <c r="AM36" s="85">
        <f t="shared" si="121"/>
        <v>0</v>
      </c>
      <c r="AN36" s="90"/>
      <c r="AO36" s="87">
        <f t="shared" si="122"/>
        <v>0</v>
      </c>
      <c r="AP36" s="88">
        <f t="shared" si="123"/>
        <v>0</v>
      </c>
      <c r="AQ36" s="85">
        <f t="shared" si="124"/>
        <v>0</v>
      </c>
      <c r="AR36" s="90"/>
      <c r="AS36" s="87">
        <f t="shared" si="125"/>
        <v>0</v>
      </c>
      <c r="AT36" s="88">
        <f t="shared" si="126"/>
        <v>0</v>
      </c>
      <c r="AU36" s="85">
        <f t="shared" si="92"/>
        <v>0</v>
      </c>
      <c r="AV36" s="90"/>
      <c r="AW36" s="87">
        <f t="shared" si="93"/>
        <v>0</v>
      </c>
      <c r="AX36" s="88">
        <f t="shared" si="127"/>
        <v>0</v>
      </c>
      <c r="AY36" s="85">
        <f t="shared" si="94"/>
        <v>0</v>
      </c>
      <c r="AZ36" s="90"/>
      <c r="BA36" s="87">
        <f t="shared" si="95"/>
        <v>0</v>
      </c>
      <c r="BB36" s="88">
        <f t="shared" si="128"/>
        <v>0</v>
      </c>
      <c r="BC36" s="85">
        <f t="shared" si="129"/>
        <v>0</v>
      </c>
      <c r="BD36" s="90">
        <v>0</v>
      </c>
      <c r="BE36" s="87">
        <f t="shared" si="130"/>
        <v>0</v>
      </c>
      <c r="BF36" s="88">
        <f t="shared" si="131"/>
        <v>0</v>
      </c>
      <c r="BG36" s="85">
        <f t="shared" si="132"/>
        <v>0</v>
      </c>
      <c r="BH36" s="90">
        <v>0</v>
      </c>
      <c r="BI36" s="87">
        <f t="shared" si="133"/>
        <v>0</v>
      </c>
      <c r="BJ36" s="88">
        <f t="shared" si="134"/>
        <v>0</v>
      </c>
      <c r="BK36" s="85">
        <f t="shared" si="135"/>
        <v>0</v>
      </c>
      <c r="BL36" s="90">
        <v>0</v>
      </c>
      <c r="BM36" s="87">
        <f t="shared" si="136"/>
        <v>0</v>
      </c>
      <c r="BN36" s="88">
        <f t="shared" si="137"/>
        <v>0</v>
      </c>
      <c r="BO36" s="85">
        <f t="shared" si="138"/>
        <v>0</v>
      </c>
      <c r="BP36" s="90">
        <v>0</v>
      </c>
      <c r="BQ36" s="87">
        <f t="shared" si="139"/>
        <v>0</v>
      </c>
      <c r="BR36" s="88">
        <f t="shared" si="140"/>
        <v>0</v>
      </c>
      <c r="BT36" s="92">
        <f t="shared" si="141"/>
        <v>0</v>
      </c>
      <c r="BU36" s="92">
        <f t="shared" si="142"/>
        <v>0</v>
      </c>
      <c r="BV36" s="102">
        <v>12</v>
      </c>
      <c r="BW36" s="375">
        <v>1</v>
      </c>
      <c r="BX36" s="374">
        <f t="shared" si="143"/>
        <v>1</v>
      </c>
    </row>
    <row r="37" spans="1:76" s="101" customFormat="1" ht="10.95" customHeight="1">
      <c r="A37" s="81" t="s">
        <v>1175</v>
      </c>
      <c r="B37" s="69">
        <f>VLOOKUP(A37,'Orçamento Sintético'!$A$11:$J$753,4,FALSE)</f>
        <v>0</v>
      </c>
      <c r="C37" s="93">
        <f>'Orçamento Sintético'!H672</f>
        <v>0</v>
      </c>
      <c r="D37" s="93">
        <f>'Orçamento Sintético'!I672</f>
        <v>0</v>
      </c>
      <c r="E37" s="94">
        <f t="shared" si="96"/>
        <v>0</v>
      </c>
      <c r="F37" s="94" t="e">
        <f t="shared" si="3"/>
        <v>#DIV/0!</v>
      </c>
      <c r="G37" s="95">
        <f t="shared" si="97"/>
        <v>0</v>
      </c>
      <c r="H37" s="96"/>
      <c r="I37" s="97">
        <f t="shared" si="98"/>
        <v>0</v>
      </c>
      <c r="J37" s="98">
        <f t="shared" si="99"/>
        <v>0</v>
      </c>
      <c r="K37" s="99">
        <f t="shared" si="100"/>
        <v>0</v>
      </c>
      <c r="L37" s="100"/>
      <c r="M37" s="97">
        <f t="shared" si="101"/>
        <v>0</v>
      </c>
      <c r="N37" s="98">
        <f t="shared" si="102"/>
        <v>0</v>
      </c>
      <c r="O37" s="95">
        <f t="shared" si="103"/>
        <v>0</v>
      </c>
      <c r="P37" s="100"/>
      <c r="Q37" s="97">
        <f t="shared" si="104"/>
        <v>0</v>
      </c>
      <c r="R37" s="98">
        <f t="shared" si="105"/>
        <v>0</v>
      </c>
      <c r="S37" s="99">
        <f t="shared" si="106"/>
        <v>0</v>
      </c>
      <c r="T37" s="100"/>
      <c r="U37" s="97">
        <f t="shared" si="107"/>
        <v>0</v>
      </c>
      <c r="V37" s="98">
        <f t="shared" si="108"/>
        <v>0</v>
      </c>
      <c r="W37" s="95">
        <f t="shared" si="109"/>
        <v>0</v>
      </c>
      <c r="X37" s="100"/>
      <c r="Y37" s="97">
        <f t="shared" si="110"/>
        <v>0</v>
      </c>
      <c r="Z37" s="98">
        <f t="shared" si="111"/>
        <v>0</v>
      </c>
      <c r="AA37" s="99">
        <f t="shared" si="112"/>
        <v>0</v>
      </c>
      <c r="AB37" s="78"/>
      <c r="AC37" s="97">
        <f t="shared" si="113"/>
        <v>0</v>
      </c>
      <c r="AD37" s="98">
        <f t="shared" si="114"/>
        <v>0</v>
      </c>
      <c r="AE37" s="95">
        <f t="shared" si="115"/>
        <v>0</v>
      </c>
      <c r="AF37" s="100"/>
      <c r="AG37" s="97">
        <f t="shared" si="116"/>
        <v>0</v>
      </c>
      <c r="AH37" s="98">
        <f t="shared" si="117"/>
        <v>0</v>
      </c>
      <c r="AI37" s="95">
        <f t="shared" si="118"/>
        <v>0</v>
      </c>
      <c r="AJ37" s="100"/>
      <c r="AK37" s="97">
        <f t="shared" si="119"/>
        <v>0</v>
      </c>
      <c r="AL37" s="98">
        <f t="shared" si="120"/>
        <v>0</v>
      </c>
      <c r="AM37" s="95">
        <f t="shared" si="121"/>
        <v>0</v>
      </c>
      <c r="AN37" s="100"/>
      <c r="AO37" s="97">
        <f t="shared" si="122"/>
        <v>0</v>
      </c>
      <c r="AP37" s="98">
        <f t="shared" si="123"/>
        <v>0</v>
      </c>
      <c r="AQ37" s="95">
        <f t="shared" si="124"/>
        <v>0</v>
      </c>
      <c r="AR37" s="100"/>
      <c r="AS37" s="97">
        <f t="shared" si="125"/>
        <v>0</v>
      </c>
      <c r="AT37" s="98">
        <f t="shared" si="126"/>
        <v>0</v>
      </c>
      <c r="AU37" s="95">
        <f t="shared" si="92"/>
        <v>0</v>
      </c>
      <c r="AV37" s="100"/>
      <c r="AW37" s="97">
        <f t="shared" si="93"/>
        <v>0</v>
      </c>
      <c r="AX37" s="98">
        <f t="shared" si="127"/>
        <v>0</v>
      </c>
      <c r="AY37" s="95">
        <f t="shared" si="94"/>
        <v>0</v>
      </c>
      <c r="AZ37" s="100"/>
      <c r="BA37" s="97">
        <f t="shared" si="95"/>
        <v>0</v>
      </c>
      <c r="BB37" s="98">
        <f t="shared" si="128"/>
        <v>0</v>
      </c>
      <c r="BC37" s="95">
        <f t="shared" si="129"/>
        <v>0</v>
      </c>
      <c r="BD37" s="100">
        <v>0</v>
      </c>
      <c r="BE37" s="97">
        <f t="shared" si="130"/>
        <v>0</v>
      </c>
      <c r="BF37" s="98">
        <f t="shared" si="131"/>
        <v>0</v>
      </c>
      <c r="BG37" s="95">
        <f t="shared" si="132"/>
        <v>0</v>
      </c>
      <c r="BH37" s="100">
        <v>0</v>
      </c>
      <c r="BI37" s="97">
        <f t="shared" si="133"/>
        <v>0</v>
      </c>
      <c r="BJ37" s="98">
        <f t="shared" si="134"/>
        <v>0</v>
      </c>
      <c r="BK37" s="95">
        <f t="shared" si="135"/>
        <v>0</v>
      </c>
      <c r="BL37" s="100">
        <v>0</v>
      </c>
      <c r="BM37" s="97">
        <f t="shared" si="136"/>
        <v>0</v>
      </c>
      <c r="BN37" s="98">
        <f t="shared" si="137"/>
        <v>0</v>
      </c>
      <c r="BO37" s="95">
        <f t="shared" si="138"/>
        <v>0</v>
      </c>
      <c r="BP37" s="100">
        <v>0</v>
      </c>
      <c r="BQ37" s="97">
        <f t="shared" si="139"/>
        <v>0</v>
      </c>
      <c r="BR37" s="98">
        <f t="shared" si="140"/>
        <v>0</v>
      </c>
      <c r="BT37" s="103">
        <f t="shared" si="141"/>
        <v>0</v>
      </c>
      <c r="BU37" s="103">
        <f t="shared" si="142"/>
        <v>0</v>
      </c>
      <c r="BV37" s="101">
        <v>13</v>
      </c>
      <c r="BW37" s="375">
        <v>1</v>
      </c>
      <c r="BX37" s="374">
        <f t="shared" si="143"/>
        <v>1</v>
      </c>
    </row>
    <row r="38" spans="1:76" s="102" customFormat="1" ht="10.95" customHeight="1">
      <c r="A38" s="81" t="s">
        <v>1185</v>
      </c>
      <c r="B38" s="82">
        <f>VLOOKUP(A38,'Orçamento Sintético'!$A$11:$J$753,4,FALSE)</f>
        <v>0</v>
      </c>
      <c r="C38" s="83">
        <f>'Orçamento Sintético'!H678</f>
        <v>0</v>
      </c>
      <c r="D38" s="83">
        <f>'Orçamento Sintético'!I678</f>
        <v>0</v>
      </c>
      <c r="E38" s="84">
        <f t="shared" si="96"/>
        <v>0</v>
      </c>
      <c r="F38" s="84" t="e">
        <f t="shared" si="3"/>
        <v>#DIV/0!</v>
      </c>
      <c r="G38" s="85">
        <f t="shared" si="97"/>
        <v>0</v>
      </c>
      <c r="H38" s="86"/>
      <c r="I38" s="87">
        <f t="shared" si="98"/>
        <v>0</v>
      </c>
      <c r="J38" s="88">
        <f t="shared" si="99"/>
        <v>0</v>
      </c>
      <c r="K38" s="89">
        <f t="shared" si="100"/>
        <v>0</v>
      </c>
      <c r="L38" s="90"/>
      <c r="M38" s="87">
        <f t="shared" si="101"/>
        <v>0</v>
      </c>
      <c r="N38" s="88">
        <f t="shared" si="102"/>
        <v>0</v>
      </c>
      <c r="O38" s="85">
        <f t="shared" si="103"/>
        <v>0</v>
      </c>
      <c r="P38" s="90"/>
      <c r="Q38" s="87">
        <f t="shared" si="104"/>
        <v>0</v>
      </c>
      <c r="R38" s="88">
        <f t="shared" si="105"/>
        <v>0</v>
      </c>
      <c r="S38" s="89">
        <f t="shared" si="106"/>
        <v>0</v>
      </c>
      <c r="T38" s="90"/>
      <c r="U38" s="87">
        <f t="shared" si="107"/>
        <v>0</v>
      </c>
      <c r="V38" s="88">
        <f t="shared" si="108"/>
        <v>0</v>
      </c>
      <c r="W38" s="85">
        <f t="shared" si="109"/>
        <v>0</v>
      </c>
      <c r="X38" s="90"/>
      <c r="Y38" s="87">
        <f t="shared" si="110"/>
        <v>0</v>
      </c>
      <c r="Z38" s="88">
        <f t="shared" si="111"/>
        <v>0</v>
      </c>
      <c r="AA38" s="89">
        <f t="shared" si="112"/>
        <v>0</v>
      </c>
      <c r="AB38" s="90"/>
      <c r="AC38" s="87">
        <f t="shared" si="113"/>
        <v>0</v>
      </c>
      <c r="AD38" s="88">
        <f t="shared" si="114"/>
        <v>0</v>
      </c>
      <c r="AE38" s="85">
        <f t="shared" si="115"/>
        <v>0</v>
      </c>
      <c r="AF38" s="90"/>
      <c r="AG38" s="87">
        <f t="shared" si="116"/>
        <v>0</v>
      </c>
      <c r="AH38" s="88">
        <f t="shared" si="117"/>
        <v>0</v>
      </c>
      <c r="AI38" s="85">
        <f t="shared" si="118"/>
        <v>0</v>
      </c>
      <c r="AJ38" s="90"/>
      <c r="AK38" s="87">
        <f t="shared" si="119"/>
        <v>0</v>
      </c>
      <c r="AL38" s="88">
        <f t="shared" si="120"/>
        <v>0</v>
      </c>
      <c r="AM38" s="85">
        <f t="shared" si="121"/>
        <v>0</v>
      </c>
      <c r="AN38" s="90"/>
      <c r="AO38" s="87">
        <f t="shared" si="122"/>
        <v>0</v>
      </c>
      <c r="AP38" s="88">
        <f t="shared" si="123"/>
        <v>0</v>
      </c>
      <c r="AQ38" s="85">
        <f t="shared" si="124"/>
        <v>0</v>
      </c>
      <c r="AR38" s="90"/>
      <c r="AS38" s="87">
        <f t="shared" si="125"/>
        <v>0</v>
      </c>
      <c r="AT38" s="88">
        <f t="shared" si="126"/>
        <v>0</v>
      </c>
      <c r="AU38" s="85">
        <f t="shared" si="92"/>
        <v>0</v>
      </c>
      <c r="AV38" s="90"/>
      <c r="AW38" s="87">
        <f t="shared" si="93"/>
        <v>0</v>
      </c>
      <c r="AX38" s="88">
        <f t="shared" si="127"/>
        <v>0</v>
      </c>
      <c r="AY38" s="85">
        <f t="shared" si="94"/>
        <v>0</v>
      </c>
      <c r="AZ38" s="90"/>
      <c r="BA38" s="87">
        <f t="shared" si="95"/>
        <v>0</v>
      </c>
      <c r="BB38" s="88">
        <f t="shared" si="128"/>
        <v>0</v>
      </c>
      <c r="BC38" s="85">
        <f t="shared" si="129"/>
        <v>0</v>
      </c>
      <c r="BD38" s="90">
        <v>0</v>
      </c>
      <c r="BE38" s="87">
        <f t="shared" si="130"/>
        <v>0</v>
      </c>
      <c r="BF38" s="88">
        <f t="shared" si="131"/>
        <v>0</v>
      </c>
      <c r="BG38" s="85">
        <f t="shared" si="132"/>
        <v>0</v>
      </c>
      <c r="BH38" s="90">
        <v>0</v>
      </c>
      <c r="BI38" s="87">
        <f t="shared" si="133"/>
        <v>0</v>
      </c>
      <c r="BJ38" s="88">
        <f t="shared" si="134"/>
        <v>0</v>
      </c>
      <c r="BK38" s="85">
        <f t="shared" si="135"/>
        <v>0</v>
      </c>
      <c r="BL38" s="90">
        <v>0</v>
      </c>
      <c r="BM38" s="87">
        <f t="shared" si="136"/>
        <v>0</v>
      </c>
      <c r="BN38" s="88">
        <f t="shared" si="137"/>
        <v>0</v>
      </c>
      <c r="BO38" s="85">
        <f t="shared" si="138"/>
        <v>0</v>
      </c>
      <c r="BP38" s="90">
        <v>0</v>
      </c>
      <c r="BQ38" s="87">
        <f t="shared" si="139"/>
        <v>0</v>
      </c>
      <c r="BR38" s="88">
        <f t="shared" si="140"/>
        <v>0</v>
      </c>
      <c r="BT38" s="92">
        <f t="shared" si="141"/>
        <v>0</v>
      </c>
      <c r="BU38" s="92">
        <f t="shared" si="142"/>
        <v>0</v>
      </c>
      <c r="BV38" s="102">
        <v>14</v>
      </c>
      <c r="BW38" s="375">
        <v>1</v>
      </c>
      <c r="BX38" s="374">
        <f t="shared" si="143"/>
        <v>1</v>
      </c>
    </row>
    <row r="39" spans="1:76" s="101" customFormat="1" ht="10.95" customHeight="1">
      <c r="A39" s="81" t="s">
        <v>1189</v>
      </c>
      <c r="B39" s="69">
        <f>VLOOKUP(A39,'Orçamento Sintético'!$A$11:$J$753,4,FALSE)</f>
        <v>0</v>
      </c>
      <c r="C39" s="93">
        <f>'Orçamento Sintético'!H695</f>
        <v>0</v>
      </c>
      <c r="D39" s="93">
        <f>'Orçamento Sintético'!I695</f>
        <v>0</v>
      </c>
      <c r="E39" s="94">
        <f t="shared" si="96"/>
        <v>0</v>
      </c>
      <c r="F39" s="94" t="e">
        <f t="shared" si="3"/>
        <v>#DIV/0!</v>
      </c>
      <c r="G39" s="95">
        <f t="shared" si="97"/>
        <v>0</v>
      </c>
      <c r="H39" s="96"/>
      <c r="I39" s="97">
        <f t="shared" si="98"/>
        <v>0</v>
      </c>
      <c r="J39" s="98">
        <f t="shared" si="99"/>
        <v>0</v>
      </c>
      <c r="K39" s="99">
        <f t="shared" si="100"/>
        <v>0</v>
      </c>
      <c r="L39" s="100"/>
      <c r="M39" s="97">
        <f t="shared" si="101"/>
        <v>0</v>
      </c>
      <c r="N39" s="98">
        <f t="shared" si="102"/>
        <v>0</v>
      </c>
      <c r="O39" s="95">
        <f t="shared" si="103"/>
        <v>0</v>
      </c>
      <c r="P39" s="100"/>
      <c r="Q39" s="97">
        <f t="shared" si="104"/>
        <v>0</v>
      </c>
      <c r="R39" s="98">
        <f t="shared" si="105"/>
        <v>0</v>
      </c>
      <c r="S39" s="99">
        <f t="shared" si="106"/>
        <v>0</v>
      </c>
      <c r="T39" s="100"/>
      <c r="U39" s="97">
        <f t="shared" si="107"/>
        <v>0</v>
      </c>
      <c r="V39" s="98">
        <f t="shared" si="108"/>
        <v>0</v>
      </c>
      <c r="W39" s="95">
        <f t="shared" si="109"/>
        <v>0</v>
      </c>
      <c r="X39" s="100"/>
      <c r="Y39" s="97">
        <f t="shared" si="110"/>
        <v>0</v>
      </c>
      <c r="Z39" s="98">
        <f t="shared" si="111"/>
        <v>0</v>
      </c>
      <c r="AA39" s="99">
        <f t="shared" si="112"/>
        <v>0</v>
      </c>
      <c r="AB39" s="78"/>
      <c r="AC39" s="97">
        <f t="shared" si="113"/>
        <v>0</v>
      </c>
      <c r="AD39" s="98">
        <f t="shared" si="114"/>
        <v>0</v>
      </c>
      <c r="AE39" s="95">
        <f t="shared" si="115"/>
        <v>0</v>
      </c>
      <c r="AF39" s="100"/>
      <c r="AG39" s="97">
        <f t="shared" si="116"/>
        <v>0</v>
      </c>
      <c r="AH39" s="98">
        <f t="shared" si="117"/>
        <v>0</v>
      </c>
      <c r="AI39" s="95">
        <f t="shared" si="118"/>
        <v>0</v>
      </c>
      <c r="AJ39" s="100"/>
      <c r="AK39" s="97">
        <f t="shared" si="119"/>
        <v>0</v>
      </c>
      <c r="AL39" s="98">
        <f t="shared" si="120"/>
        <v>0</v>
      </c>
      <c r="AM39" s="95">
        <f t="shared" si="121"/>
        <v>0</v>
      </c>
      <c r="AN39" s="100"/>
      <c r="AO39" s="97">
        <f t="shared" si="122"/>
        <v>0</v>
      </c>
      <c r="AP39" s="98">
        <f t="shared" si="123"/>
        <v>0</v>
      </c>
      <c r="AQ39" s="95">
        <f t="shared" si="124"/>
        <v>0</v>
      </c>
      <c r="AR39" s="100"/>
      <c r="AS39" s="97">
        <f t="shared" si="125"/>
        <v>0</v>
      </c>
      <c r="AT39" s="98">
        <f t="shared" si="126"/>
        <v>0</v>
      </c>
      <c r="AU39" s="95">
        <f t="shared" si="92"/>
        <v>0</v>
      </c>
      <c r="AV39" s="100"/>
      <c r="AW39" s="97">
        <f t="shared" si="93"/>
        <v>0</v>
      </c>
      <c r="AX39" s="98">
        <f t="shared" si="127"/>
        <v>0</v>
      </c>
      <c r="AY39" s="95">
        <f t="shared" si="94"/>
        <v>0</v>
      </c>
      <c r="AZ39" s="100"/>
      <c r="BA39" s="97">
        <f t="shared" si="95"/>
        <v>0</v>
      </c>
      <c r="BB39" s="98">
        <f t="shared" si="128"/>
        <v>0</v>
      </c>
      <c r="BC39" s="95">
        <f t="shared" si="129"/>
        <v>0</v>
      </c>
      <c r="BD39" s="100">
        <v>0</v>
      </c>
      <c r="BE39" s="97">
        <f t="shared" si="130"/>
        <v>0</v>
      </c>
      <c r="BF39" s="98">
        <f t="shared" si="131"/>
        <v>0</v>
      </c>
      <c r="BG39" s="95">
        <f t="shared" si="132"/>
        <v>0</v>
      </c>
      <c r="BH39" s="100">
        <v>0</v>
      </c>
      <c r="BI39" s="97">
        <f t="shared" si="133"/>
        <v>0</v>
      </c>
      <c r="BJ39" s="98">
        <f t="shared" si="134"/>
        <v>0</v>
      </c>
      <c r="BK39" s="95">
        <f t="shared" si="135"/>
        <v>0</v>
      </c>
      <c r="BL39" s="100">
        <v>0</v>
      </c>
      <c r="BM39" s="97">
        <f t="shared" si="136"/>
        <v>0</v>
      </c>
      <c r="BN39" s="98">
        <f t="shared" si="137"/>
        <v>0</v>
      </c>
      <c r="BO39" s="95">
        <f t="shared" si="138"/>
        <v>0</v>
      </c>
      <c r="BP39" s="100">
        <v>0</v>
      </c>
      <c r="BQ39" s="97">
        <f t="shared" si="139"/>
        <v>0</v>
      </c>
      <c r="BR39" s="98">
        <f t="shared" si="140"/>
        <v>0</v>
      </c>
      <c r="BT39" s="103">
        <f t="shared" si="141"/>
        <v>0</v>
      </c>
      <c r="BU39" s="103">
        <f t="shared" si="142"/>
        <v>0</v>
      </c>
      <c r="BV39" s="102">
        <v>15</v>
      </c>
      <c r="BW39" s="375">
        <v>1</v>
      </c>
      <c r="BX39" s="374">
        <f t="shared" si="143"/>
        <v>1</v>
      </c>
    </row>
    <row r="40" spans="1:76" s="102" customFormat="1" ht="10.95" customHeight="1">
      <c r="A40" s="81" t="s">
        <v>1204</v>
      </c>
      <c r="B40" s="82">
        <f>VLOOKUP(A40,'Orçamento Sintético'!$A$11:$J$753,4,FALSE)</f>
        <v>0</v>
      </c>
      <c r="C40" s="83">
        <f>'Orçamento Sintético'!H704</f>
        <v>0</v>
      </c>
      <c r="D40" s="83">
        <f>'Orçamento Sintético'!I704</f>
        <v>0</v>
      </c>
      <c r="E40" s="84">
        <f t="shared" si="96"/>
        <v>0</v>
      </c>
      <c r="F40" s="84" t="e">
        <f t="shared" si="3"/>
        <v>#DIV/0!</v>
      </c>
      <c r="G40" s="85">
        <f t="shared" si="97"/>
        <v>0</v>
      </c>
      <c r="H40" s="86"/>
      <c r="I40" s="87">
        <f t="shared" si="98"/>
        <v>0</v>
      </c>
      <c r="J40" s="88">
        <f t="shared" si="99"/>
        <v>0</v>
      </c>
      <c r="K40" s="89">
        <f t="shared" si="100"/>
        <v>0</v>
      </c>
      <c r="L40" s="90"/>
      <c r="M40" s="87">
        <f t="shared" si="101"/>
        <v>0</v>
      </c>
      <c r="N40" s="88">
        <f t="shared" si="102"/>
        <v>0</v>
      </c>
      <c r="O40" s="85">
        <f t="shared" si="103"/>
        <v>0</v>
      </c>
      <c r="P40" s="90"/>
      <c r="Q40" s="87">
        <f t="shared" si="104"/>
        <v>0</v>
      </c>
      <c r="R40" s="88">
        <f t="shared" si="105"/>
        <v>0</v>
      </c>
      <c r="S40" s="89">
        <f t="shared" si="106"/>
        <v>0</v>
      </c>
      <c r="T40" s="90"/>
      <c r="U40" s="87">
        <f t="shared" si="107"/>
        <v>0</v>
      </c>
      <c r="V40" s="88">
        <f t="shared" si="108"/>
        <v>0</v>
      </c>
      <c r="W40" s="85">
        <f t="shared" si="109"/>
        <v>0</v>
      </c>
      <c r="X40" s="90"/>
      <c r="Y40" s="87">
        <f t="shared" si="110"/>
        <v>0</v>
      </c>
      <c r="Z40" s="88">
        <f t="shared" si="111"/>
        <v>0</v>
      </c>
      <c r="AA40" s="89">
        <f t="shared" si="112"/>
        <v>0</v>
      </c>
      <c r="AB40" s="90"/>
      <c r="AC40" s="87">
        <f t="shared" si="113"/>
        <v>0</v>
      </c>
      <c r="AD40" s="88">
        <f t="shared" si="114"/>
        <v>0</v>
      </c>
      <c r="AE40" s="85">
        <f t="shared" si="115"/>
        <v>0</v>
      </c>
      <c r="AF40" s="90"/>
      <c r="AG40" s="87">
        <f t="shared" si="116"/>
        <v>0</v>
      </c>
      <c r="AH40" s="88">
        <f t="shared" si="117"/>
        <v>0</v>
      </c>
      <c r="AI40" s="85">
        <f t="shared" si="118"/>
        <v>0</v>
      </c>
      <c r="AJ40" s="90"/>
      <c r="AK40" s="87">
        <f t="shared" si="119"/>
        <v>0</v>
      </c>
      <c r="AL40" s="88">
        <f t="shared" si="120"/>
        <v>0</v>
      </c>
      <c r="AM40" s="85">
        <f t="shared" si="121"/>
        <v>0</v>
      </c>
      <c r="AN40" s="90"/>
      <c r="AO40" s="87">
        <f t="shared" si="122"/>
        <v>0</v>
      </c>
      <c r="AP40" s="88">
        <f t="shared" si="123"/>
        <v>0</v>
      </c>
      <c r="AQ40" s="85">
        <f t="shared" si="124"/>
        <v>0</v>
      </c>
      <c r="AR40" s="90"/>
      <c r="AS40" s="87">
        <f t="shared" si="125"/>
        <v>0</v>
      </c>
      <c r="AT40" s="88">
        <f t="shared" si="126"/>
        <v>0</v>
      </c>
      <c r="AU40" s="85">
        <f t="shared" si="92"/>
        <v>0</v>
      </c>
      <c r="AV40" s="90"/>
      <c r="AW40" s="87">
        <f t="shared" si="93"/>
        <v>0</v>
      </c>
      <c r="AX40" s="88">
        <f t="shared" si="127"/>
        <v>0</v>
      </c>
      <c r="AY40" s="85">
        <f t="shared" si="94"/>
        <v>0</v>
      </c>
      <c r="AZ40" s="90"/>
      <c r="BA40" s="87">
        <f t="shared" si="95"/>
        <v>0</v>
      </c>
      <c r="BB40" s="88">
        <f t="shared" si="128"/>
        <v>0</v>
      </c>
      <c r="BC40" s="85">
        <f t="shared" si="129"/>
        <v>0</v>
      </c>
      <c r="BD40" s="90">
        <v>0</v>
      </c>
      <c r="BE40" s="87">
        <f t="shared" si="130"/>
        <v>0</v>
      </c>
      <c r="BF40" s="88">
        <f t="shared" si="131"/>
        <v>0</v>
      </c>
      <c r="BG40" s="85">
        <f t="shared" si="132"/>
        <v>0</v>
      </c>
      <c r="BH40" s="90">
        <v>0</v>
      </c>
      <c r="BI40" s="87">
        <f t="shared" si="133"/>
        <v>0</v>
      </c>
      <c r="BJ40" s="88">
        <f t="shared" si="134"/>
        <v>0</v>
      </c>
      <c r="BK40" s="85">
        <f t="shared" si="135"/>
        <v>0</v>
      </c>
      <c r="BL40" s="90">
        <v>0</v>
      </c>
      <c r="BM40" s="87">
        <f t="shared" si="136"/>
        <v>0</v>
      </c>
      <c r="BN40" s="88">
        <f t="shared" si="137"/>
        <v>0</v>
      </c>
      <c r="BO40" s="85">
        <f t="shared" si="138"/>
        <v>0</v>
      </c>
      <c r="BP40" s="90">
        <v>0</v>
      </c>
      <c r="BQ40" s="87">
        <f t="shared" si="139"/>
        <v>0</v>
      </c>
      <c r="BR40" s="88">
        <f t="shared" si="140"/>
        <v>0</v>
      </c>
      <c r="BT40" s="92">
        <f t="shared" si="141"/>
        <v>0</v>
      </c>
      <c r="BU40" s="92">
        <f t="shared" si="142"/>
        <v>0</v>
      </c>
      <c r="BV40" s="101">
        <v>16</v>
      </c>
      <c r="BW40" s="375">
        <v>1</v>
      </c>
      <c r="BX40" s="374">
        <f t="shared" si="143"/>
        <v>1</v>
      </c>
    </row>
    <row r="41" spans="1:76" s="101" customFormat="1" ht="10.95" customHeight="1">
      <c r="A41" s="81" t="s">
        <v>1211</v>
      </c>
      <c r="B41" s="69">
        <f>VLOOKUP(A41,'Orçamento Sintético'!$A$11:$J$753,4,FALSE)</f>
        <v>0</v>
      </c>
      <c r="C41" s="93">
        <f>'Orçamento Sintético'!H720</f>
        <v>0</v>
      </c>
      <c r="D41" s="93">
        <f>'Orçamento Sintético'!I720</f>
        <v>0</v>
      </c>
      <c r="E41" s="94">
        <f t="shared" si="96"/>
        <v>0</v>
      </c>
      <c r="F41" s="94" t="e">
        <f t="shared" si="3"/>
        <v>#DIV/0!</v>
      </c>
      <c r="G41" s="95">
        <f t="shared" si="97"/>
        <v>0</v>
      </c>
      <c r="H41" s="96"/>
      <c r="I41" s="97">
        <f t="shared" si="98"/>
        <v>0</v>
      </c>
      <c r="J41" s="98">
        <f t="shared" si="99"/>
        <v>0</v>
      </c>
      <c r="K41" s="99">
        <f t="shared" si="100"/>
        <v>0</v>
      </c>
      <c r="L41" s="100"/>
      <c r="M41" s="97">
        <f t="shared" si="101"/>
        <v>0</v>
      </c>
      <c r="N41" s="98">
        <f t="shared" si="102"/>
        <v>0</v>
      </c>
      <c r="O41" s="95">
        <f t="shared" si="103"/>
        <v>0</v>
      </c>
      <c r="P41" s="100"/>
      <c r="Q41" s="97">
        <f t="shared" si="104"/>
        <v>0</v>
      </c>
      <c r="R41" s="98">
        <f t="shared" si="105"/>
        <v>0</v>
      </c>
      <c r="S41" s="99">
        <f t="shared" si="106"/>
        <v>0</v>
      </c>
      <c r="T41" s="100"/>
      <c r="U41" s="97">
        <f t="shared" si="107"/>
        <v>0</v>
      </c>
      <c r="V41" s="98">
        <f t="shared" si="108"/>
        <v>0</v>
      </c>
      <c r="W41" s="95">
        <f t="shared" si="109"/>
        <v>0</v>
      </c>
      <c r="X41" s="100"/>
      <c r="Y41" s="97">
        <f t="shared" si="110"/>
        <v>0</v>
      </c>
      <c r="Z41" s="98">
        <f t="shared" si="111"/>
        <v>0</v>
      </c>
      <c r="AA41" s="99">
        <f t="shared" si="112"/>
        <v>0</v>
      </c>
      <c r="AB41" s="78"/>
      <c r="AC41" s="97">
        <f t="shared" si="113"/>
        <v>0</v>
      </c>
      <c r="AD41" s="98">
        <f t="shared" si="114"/>
        <v>0</v>
      </c>
      <c r="AE41" s="95">
        <f t="shared" si="115"/>
        <v>0</v>
      </c>
      <c r="AF41" s="100"/>
      <c r="AG41" s="97">
        <f t="shared" si="116"/>
        <v>0</v>
      </c>
      <c r="AH41" s="98">
        <f t="shared" si="117"/>
        <v>0</v>
      </c>
      <c r="AI41" s="95">
        <f t="shared" si="118"/>
        <v>0</v>
      </c>
      <c r="AJ41" s="100"/>
      <c r="AK41" s="97">
        <f t="shared" si="119"/>
        <v>0</v>
      </c>
      <c r="AL41" s="98">
        <f t="shared" si="120"/>
        <v>0</v>
      </c>
      <c r="AM41" s="95">
        <f t="shared" si="121"/>
        <v>0</v>
      </c>
      <c r="AN41" s="100"/>
      <c r="AO41" s="97">
        <f t="shared" si="122"/>
        <v>0</v>
      </c>
      <c r="AP41" s="98">
        <f t="shared" si="123"/>
        <v>0</v>
      </c>
      <c r="AQ41" s="95">
        <f t="shared" si="124"/>
        <v>0</v>
      </c>
      <c r="AR41" s="100"/>
      <c r="AS41" s="97">
        <f t="shared" si="125"/>
        <v>0</v>
      </c>
      <c r="AT41" s="98">
        <f t="shared" si="126"/>
        <v>0</v>
      </c>
      <c r="AU41" s="95">
        <f t="shared" si="92"/>
        <v>0</v>
      </c>
      <c r="AV41" s="100"/>
      <c r="AW41" s="97">
        <f t="shared" si="93"/>
        <v>0</v>
      </c>
      <c r="AX41" s="98">
        <f t="shared" si="127"/>
        <v>0</v>
      </c>
      <c r="AY41" s="95">
        <f t="shared" si="94"/>
        <v>0</v>
      </c>
      <c r="AZ41" s="100"/>
      <c r="BA41" s="97">
        <f t="shared" si="95"/>
        <v>0</v>
      </c>
      <c r="BB41" s="98">
        <f t="shared" si="128"/>
        <v>0</v>
      </c>
      <c r="BC41" s="95">
        <f t="shared" si="129"/>
        <v>0</v>
      </c>
      <c r="BD41" s="100">
        <v>0</v>
      </c>
      <c r="BE41" s="97">
        <f t="shared" si="130"/>
        <v>0</v>
      </c>
      <c r="BF41" s="98">
        <f t="shared" si="131"/>
        <v>0</v>
      </c>
      <c r="BG41" s="95">
        <f t="shared" si="132"/>
        <v>0</v>
      </c>
      <c r="BH41" s="100">
        <v>0</v>
      </c>
      <c r="BI41" s="97">
        <f t="shared" si="133"/>
        <v>0</v>
      </c>
      <c r="BJ41" s="98">
        <f t="shared" si="134"/>
        <v>0</v>
      </c>
      <c r="BK41" s="95">
        <f t="shared" si="135"/>
        <v>0</v>
      </c>
      <c r="BL41" s="100">
        <v>0</v>
      </c>
      <c r="BM41" s="97">
        <f t="shared" si="136"/>
        <v>0</v>
      </c>
      <c r="BN41" s="98">
        <f t="shared" si="137"/>
        <v>0</v>
      </c>
      <c r="BO41" s="95">
        <f t="shared" si="138"/>
        <v>0</v>
      </c>
      <c r="BP41" s="100">
        <v>0</v>
      </c>
      <c r="BQ41" s="97">
        <f t="shared" si="139"/>
        <v>0</v>
      </c>
      <c r="BR41" s="98">
        <f t="shared" si="140"/>
        <v>0</v>
      </c>
      <c r="BT41" s="103">
        <f t="shared" si="141"/>
        <v>0</v>
      </c>
      <c r="BU41" s="103">
        <f t="shared" si="142"/>
        <v>0</v>
      </c>
      <c r="BV41" s="102">
        <v>17</v>
      </c>
      <c r="BW41" s="375">
        <v>1</v>
      </c>
      <c r="BX41" s="374">
        <f t="shared" si="143"/>
        <v>1</v>
      </c>
    </row>
    <row r="42" spans="1:76" s="101" customFormat="1" ht="10.95" customHeight="1">
      <c r="A42" s="68"/>
      <c r="B42" s="104"/>
      <c r="C42" s="105"/>
      <c r="D42" s="105"/>
      <c r="E42" s="94"/>
      <c r="F42" s="94"/>
      <c r="G42" s="95"/>
      <c r="H42" s="106"/>
      <c r="I42" s="97"/>
      <c r="J42" s="98"/>
      <c r="K42" s="99"/>
      <c r="L42" s="107"/>
      <c r="M42" s="97"/>
      <c r="N42" s="98"/>
      <c r="O42" s="95"/>
      <c r="P42" s="107"/>
      <c r="Q42" s="97"/>
      <c r="R42" s="98"/>
      <c r="S42" s="99"/>
      <c r="T42" s="107"/>
      <c r="U42" s="97"/>
      <c r="V42" s="98"/>
      <c r="W42" s="95"/>
      <c r="X42" s="107"/>
      <c r="Y42" s="97"/>
      <c r="Z42" s="98"/>
      <c r="AA42" s="99"/>
      <c r="AB42" s="107"/>
      <c r="AC42" s="97"/>
      <c r="AD42" s="107"/>
      <c r="AE42" s="95"/>
      <c r="AF42" s="107"/>
      <c r="AG42" s="97"/>
      <c r="AH42" s="107"/>
      <c r="AI42" s="95"/>
      <c r="AJ42" s="107"/>
      <c r="AK42" s="97"/>
      <c r="AL42" s="107"/>
      <c r="AM42" s="95"/>
      <c r="AN42" s="107"/>
      <c r="AO42" s="97"/>
      <c r="AP42" s="107"/>
      <c r="AQ42" s="95"/>
      <c r="AR42" s="107"/>
      <c r="AS42" s="97"/>
      <c r="AT42" s="108"/>
      <c r="AU42" s="95"/>
      <c r="AV42" s="107"/>
      <c r="AW42" s="97"/>
      <c r="AX42" s="98"/>
      <c r="AY42" s="95"/>
      <c r="AZ42" s="107"/>
      <c r="BA42" s="97"/>
      <c r="BB42" s="98"/>
      <c r="BC42" s="95"/>
      <c r="BD42" s="107"/>
      <c r="BE42" s="97"/>
      <c r="BF42" s="98"/>
      <c r="BG42" s="95"/>
      <c r="BH42" s="107"/>
      <c r="BI42" s="97"/>
      <c r="BJ42" s="98"/>
      <c r="BK42" s="95"/>
      <c r="BL42" s="107"/>
      <c r="BM42" s="97"/>
      <c r="BN42" s="98"/>
      <c r="BO42" s="95"/>
      <c r="BP42" s="107"/>
      <c r="BQ42" s="97"/>
      <c r="BR42" s="98"/>
      <c r="BT42" s="103"/>
      <c r="BU42" s="103"/>
    </row>
    <row r="43" spans="1:76" s="37" customFormat="1" ht="10.95" customHeight="1">
      <c r="A43" s="109"/>
      <c r="B43" s="110" t="s">
        <v>463</v>
      </c>
      <c r="C43" s="111">
        <f>TRUNC(SUM(C6:C41),2)</f>
        <v>0</v>
      </c>
      <c r="D43" s="111">
        <f>TRUNC(SUM(D6:D41),2)</f>
        <v>0</v>
      </c>
      <c r="E43" s="112">
        <f>SUM(E6:E41)</f>
        <v>0</v>
      </c>
      <c r="F43" s="112" t="e">
        <f>SUM(F6:F42)</f>
        <v>#DIV/0!</v>
      </c>
      <c r="G43" s="113"/>
      <c r="H43" s="114"/>
      <c r="I43" s="105"/>
      <c r="J43" s="115"/>
      <c r="K43" s="116"/>
      <c r="L43" s="105"/>
      <c r="M43" s="105"/>
      <c r="N43" s="117"/>
      <c r="O43" s="113"/>
      <c r="P43" s="105"/>
      <c r="Q43" s="105"/>
      <c r="R43" s="115"/>
      <c r="S43" s="116"/>
      <c r="T43" s="105"/>
      <c r="U43" s="105"/>
      <c r="V43" s="117"/>
      <c r="W43" s="113"/>
      <c r="X43" s="105"/>
      <c r="Y43" s="105"/>
      <c r="Z43" s="115"/>
      <c r="AA43" s="116"/>
      <c r="AB43" s="105"/>
      <c r="AC43" s="105"/>
      <c r="AD43" s="115"/>
      <c r="AE43" s="113"/>
      <c r="AF43" s="105"/>
      <c r="AG43" s="105"/>
      <c r="AH43" s="115"/>
      <c r="AI43" s="113"/>
      <c r="AJ43" s="105"/>
      <c r="AK43" s="105"/>
      <c r="AL43" s="115"/>
      <c r="AM43" s="113"/>
      <c r="AN43" s="105"/>
      <c r="AO43" s="105"/>
      <c r="AP43" s="115"/>
      <c r="AQ43" s="113"/>
      <c r="AR43" s="105"/>
      <c r="AS43" s="105"/>
      <c r="AT43" s="115"/>
      <c r="AU43" s="113"/>
      <c r="AV43" s="105"/>
      <c r="AW43" s="105"/>
      <c r="AX43" s="115"/>
      <c r="AY43" s="113"/>
      <c r="AZ43" s="105"/>
      <c r="BA43" s="105"/>
      <c r="BB43" s="115"/>
      <c r="BC43" s="113"/>
      <c r="BD43" s="105"/>
      <c r="BE43" s="105"/>
      <c r="BF43" s="115"/>
      <c r="BG43" s="113"/>
      <c r="BH43" s="105"/>
      <c r="BI43" s="105"/>
      <c r="BJ43" s="115"/>
      <c r="BK43" s="113"/>
      <c r="BL43" s="105"/>
      <c r="BM43" s="105"/>
      <c r="BN43" s="115"/>
      <c r="BO43" s="113"/>
      <c r="BP43" s="105"/>
      <c r="BQ43" s="105"/>
      <c r="BR43" s="115"/>
      <c r="BT43" s="38"/>
      <c r="BU43" s="38"/>
    </row>
    <row r="44" spans="1:76" s="101" customFormat="1" ht="10.95" customHeight="1">
      <c r="A44" s="118"/>
      <c r="B44" s="40"/>
      <c r="C44" s="119"/>
      <c r="D44" s="120"/>
      <c r="E44" s="120"/>
      <c r="F44" s="120"/>
      <c r="G44" s="121"/>
      <c r="H44" s="122"/>
      <c r="I44" s="123"/>
      <c r="J44" s="124"/>
      <c r="K44" s="125"/>
      <c r="L44" s="126"/>
      <c r="M44" s="123"/>
      <c r="N44" s="127"/>
      <c r="O44" s="121"/>
      <c r="P44" s="126"/>
      <c r="Q44" s="123"/>
      <c r="R44" s="124"/>
      <c r="S44" s="125"/>
      <c r="T44" s="126"/>
      <c r="U44" s="123"/>
      <c r="V44" s="127"/>
      <c r="W44" s="121"/>
      <c r="X44" s="126"/>
      <c r="Y44" s="123"/>
      <c r="Z44" s="124"/>
      <c r="AA44" s="125"/>
      <c r="AB44" s="126"/>
      <c r="AC44" s="123"/>
      <c r="AD44" s="124"/>
      <c r="AE44" s="121"/>
      <c r="AF44" s="126"/>
      <c r="AG44" s="123"/>
      <c r="AH44" s="124"/>
      <c r="AI44" s="121"/>
      <c r="AJ44" s="126"/>
      <c r="AK44" s="123"/>
      <c r="AL44" s="124"/>
      <c r="AM44" s="121"/>
      <c r="AN44" s="126"/>
      <c r="AO44" s="123"/>
      <c r="AP44" s="124"/>
      <c r="AQ44" s="121"/>
      <c r="AR44" s="126"/>
      <c r="AS44" s="123"/>
      <c r="AT44" s="124"/>
      <c r="AU44" s="121"/>
      <c r="AV44" s="126"/>
      <c r="AW44" s="123"/>
      <c r="AX44" s="124"/>
      <c r="AY44" s="121"/>
      <c r="AZ44" s="126"/>
      <c r="BA44" s="123"/>
      <c r="BB44" s="124"/>
      <c r="BC44" s="121"/>
      <c r="BD44" s="126"/>
      <c r="BE44" s="123"/>
      <c r="BF44" s="124"/>
      <c r="BG44" s="121"/>
      <c r="BH44" s="126"/>
      <c r="BI44" s="123"/>
      <c r="BJ44" s="124"/>
      <c r="BK44" s="121"/>
      <c r="BL44" s="126"/>
      <c r="BM44" s="123"/>
      <c r="BN44" s="124"/>
      <c r="BO44" s="121"/>
      <c r="BP44" s="126"/>
      <c r="BQ44" s="123"/>
      <c r="BR44" s="124"/>
      <c r="BT44" s="38"/>
      <c r="BU44" s="38"/>
    </row>
    <row r="45" spans="1:76" s="101" customFormat="1" ht="10.95" customHeight="1">
      <c r="A45" s="118"/>
      <c r="B45" s="40" t="s">
        <v>464</v>
      </c>
      <c r="C45" s="119"/>
      <c r="D45" s="120"/>
      <c r="E45" s="120"/>
      <c r="F45" s="120"/>
      <c r="G45" s="128">
        <f>SUM(G6:G42)</f>
        <v>0</v>
      </c>
      <c r="H45" s="129" t="e">
        <f>+G45/$C43</f>
        <v>#DIV/0!</v>
      </c>
      <c r="I45" s="126"/>
      <c r="J45" s="130"/>
      <c r="K45" s="131">
        <f>SUM(K6:K42)</f>
        <v>0</v>
      </c>
      <c r="L45" s="132" t="e">
        <f>+K45/$C43</f>
        <v>#DIV/0!</v>
      </c>
      <c r="M45" s="126"/>
      <c r="N45" s="133"/>
      <c r="O45" s="128">
        <f>SUM(O6:O42)</f>
        <v>0</v>
      </c>
      <c r="P45" s="132" t="e">
        <f>+O45/$C43</f>
        <v>#DIV/0!</v>
      </c>
      <c r="Q45" s="126"/>
      <c r="R45" s="130"/>
      <c r="S45" s="131">
        <f>SUM(S6:S42)</f>
        <v>0</v>
      </c>
      <c r="T45" s="132" t="e">
        <f>+S45/$C43</f>
        <v>#DIV/0!</v>
      </c>
      <c r="U45" s="126"/>
      <c r="V45" s="133"/>
      <c r="W45" s="128">
        <f>SUM(W6:W42)</f>
        <v>0</v>
      </c>
      <c r="X45" s="132" t="e">
        <f>+W45/$C43</f>
        <v>#DIV/0!</v>
      </c>
      <c r="Y45" s="126"/>
      <c r="Z45" s="130"/>
      <c r="AA45" s="131">
        <f>SUM(AA6:AA42)</f>
        <v>0</v>
      </c>
      <c r="AB45" s="132" t="e">
        <f>+AA45/$C43</f>
        <v>#DIV/0!</v>
      </c>
      <c r="AC45" s="126"/>
      <c r="AD45" s="130"/>
      <c r="AE45" s="128">
        <f>SUM(AE6:AE42)</f>
        <v>0</v>
      </c>
      <c r="AF45" s="132" t="e">
        <f>+AE45/$C43</f>
        <v>#DIV/0!</v>
      </c>
      <c r="AG45" s="126"/>
      <c r="AH45" s="130"/>
      <c r="AI45" s="128">
        <f>SUM(AI6:AI42)</f>
        <v>0</v>
      </c>
      <c r="AJ45" s="132" t="e">
        <f>+AI45/$C43</f>
        <v>#DIV/0!</v>
      </c>
      <c r="AK45" s="126"/>
      <c r="AL45" s="130"/>
      <c r="AM45" s="128">
        <f>SUM(AM6:AM42)</f>
        <v>0</v>
      </c>
      <c r="AN45" s="132" t="e">
        <f>+AM45/$C43</f>
        <v>#DIV/0!</v>
      </c>
      <c r="AO45" s="126"/>
      <c r="AP45" s="130"/>
      <c r="AQ45" s="128">
        <f>SUM(AQ6:AQ42)</f>
        <v>0</v>
      </c>
      <c r="AR45" s="132" t="e">
        <f>+AQ45/$C43</f>
        <v>#DIV/0!</v>
      </c>
      <c r="AS45" s="126"/>
      <c r="AT45" s="130"/>
      <c r="AU45" s="128">
        <f>SUM(AU6:AU42)</f>
        <v>0</v>
      </c>
      <c r="AV45" s="132" t="e">
        <f>+AU45/$C43</f>
        <v>#DIV/0!</v>
      </c>
      <c r="AW45" s="126"/>
      <c r="AX45" s="130"/>
      <c r="AY45" s="128">
        <f>SUM(AY6:AY42)</f>
        <v>0</v>
      </c>
      <c r="AZ45" s="132" t="e">
        <f>+AY45/$C43</f>
        <v>#DIV/0!</v>
      </c>
      <c r="BA45" s="126"/>
      <c r="BB45" s="130"/>
      <c r="BC45" s="128">
        <f>SUM(BC6:BC42)</f>
        <v>0</v>
      </c>
      <c r="BD45" s="132" t="e">
        <f>+BC45/$C43</f>
        <v>#DIV/0!</v>
      </c>
      <c r="BE45" s="126"/>
      <c r="BF45" s="130"/>
      <c r="BG45" s="128">
        <f>SUM(BG6:BG42)</f>
        <v>0</v>
      </c>
      <c r="BH45" s="132" t="e">
        <f>+BG45/$C43</f>
        <v>#DIV/0!</v>
      </c>
      <c r="BI45" s="126"/>
      <c r="BJ45" s="130"/>
      <c r="BK45" s="128">
        <f>SUM(BK6:BK42)</f>
        <v>0</v>
      </c>
      <c r="BL45" s="132" t="e">
        <f>+BK45/$C43</f>
        <v>#DIV/0!</v>
      </c>
      <c r="BM45" s="126"/>
      <c r="BN45" s="130"/>
      <c r="BO45" s="128">
        <f>SUM(BO6:BO42)</f>
        <v>0</v>
      </c>
      <c r="BP45" s="132" t="e">
        <f>+BO45/$C43</f>
        <v>#DIV/0!</v>
      </c>
      <c r="BQ45" s="126"/>
      <c r="BR45" s="130"/>
      <c r="BT45" s="38"/>
      <c r="BU45" s="38"/>
    </row>
    <row r="46" spans="1:76" s="101" customFormat="1" ht="10.95" customHeight="1">
      <c r="A46" s="118"/>
      <c r="B46" s="40" t="s">
        <v>465</v>
      </c>
      <c r="C46" s="119"/>
      <c r="D46" s="120"/>
      <c r="E46" s="120"/>
      <c r="F46" s="120"/>
      <c r="G46" s="121"/>
      <c r="H46" s="122"/>
      <c r="I46" s="134">
        <f>SUM(I6:I42)</f>
        <v>0</v>
      </c>
      <c r="J46" s="135" t="e">
        <f>+I46/$D43</f>
        <v>#DIV/0!</v>
      </c>
      <c r="K46" s="125"/>
      <c r="L46" s="126"/>
      <c r="M46" s="134">
        <f>SUM(M6:M42)</f>
        <v>0</v>
      </c>
      <c r="N46" s="136" t="e">
        <f>+M46/$D43</f>
        <v>#DIV/0!</v>
      </c>
      <c r="O46" s="121"/>
      <c r="P46" s="126"/>
      <c r="Q46" s="134">
        <f>SUM(Q6:Q42)</f>
        <v>0</v>
      </c>
      <c r="R46" s="135" t="e">
        <f>+Q46/$D43</f>
        <v>#DIV/0!</v>
      </c>
      <c r="S46" s="125"/>
      <c r="T46" s="126"/>
      <c r="U46" s="134">
        <f>SUM(U6:U42)</f>
        <v>0</v>
      </c>
      <c r="V46" s="136" t="e">
        <f>+U46/$D43</f>
        <v>#DIV/0!</v>
      </c>
      <c r="W46" s="121"/>
      <c r="X46" s="126"/>
      <c r="Y46" s="134">
        <f>SUM(Y6:Y42)</f>
        <v>0</v>
      </c>
      <c r="Z46" s="135" t="e">
        <f>+Y46/$D43</f>
        <v>#DIV/0!</v>
      </c>
      <c r="AA46" s="125"/>
      <c r="AB46" s="126"/>
      <c r="AC46" s="134">
        <f>SUM(AC6:AC43)</f>
        <v>0</v>
      </c>
      <c r="AD46" s="135" t="e">
        <f>+AC46/$D43</f>
        <v>#DIV/0!</v>
      </c>
      <c r="AE46" s="121"/>
      <c r="AF46" s="126"/>
      <c r="AG46" s="134">
        <f>SUM(AG6:AG43)</f>
        <v>0</v>
      </c>
      <c r="AH46" s="135" t="e">
        <f>+AG46/$D43</f>
        <v>#DIV/0!</v>
      </c>
      <c r="AI46" s="121"/>
      <c r="AJ46" s="126"/>
      <c r="AK46" s="134">
        <f>SUM(AK6:AK43)</f>
        <v>0</v>
      </c>
      <c r="AL46" s="135" t="e">
        <f>+AK46/$D43</f>
        <v>#DIV/0!</v>
      </c>
      <c r="AM46" s="121"/>
      <c r="AN46" s="126"/>
      <c r="AO46" s="134">
        <f>SUM(AO6:AO43)</f>
        <v>0</v>
      </c>
      <c r="AP46" s="135" t="e">
        <f>+AO46/$D43</f>
        <v>#DIV/0!</v>
      </c>
      <c r="AQ46" s="121"/>
      <c r="AR46" s="126"/>
      <c r="AS46" s="134">
        <f>SUM(AS6:AS43)</f>
        <v>0</v>
      </c>
      <c r="AT46" s="135" t="e">
        <f>+AS46/$D43</f>
        <v>#DIV/0!</v>
      </c>
      <c r="AU46" s="121"/>
      <c r="AV46" s="126"/>
      <c r="AW46" s="134">
        <f>SUM(AW6:AW43)</f>
        <v>0</v>
      </c>
      <c r="AX46" s="135" t="e">
        <f>+AW46/$D43</f>
        <v>#DIV/0!</v>
      </c>
      <c r="AY46" s="121"/>
      <c r="AZ46" s="126"/>
      <c r="BA46" s="134">
        <f>SUM(BA6:BA43)</f>
        <v>0</v>
      </c>
      <c r="BB46" s="135" t="e">
        <f>+BA46/$D43</f>
        <v>#DIV/0!</v>
      </c>
      <c r="BC46" s="121"/>
      <c r="BD46" s="126"/>
      <c r="BE46" s="134">
        <f>SUM(BE6:BE43)</f>
        <v>0</v>
      </c>
      <c r="BF46" s="135" t="e">
        <f>+BE46/$D43</f>
        <v>#DIV/0!</v>
      </c>
      <c r="BG46" s="121"/>
      <c r="BH46" s="126"/>
      <c r="BI46" s="134">
        <f>SUM(BI6:BI43)</f>
        <v>0</v>
      </c>
      <c r="BJ46" s="135" t="e">
        <f>+BI46/$D43</f>
        <v>#DIV/0!</v>
      </c>
      <c r="BK46" s="121"/>
      <c r="BL46" s="126"/>
      <c r="BM46" s="134">
        <f>SUM(BM6:BM43)</f>
        <v>0</v>
      </c>
      <c r="BN46" s="135" t="e">
        <f>+BM46/$D43</f>
        <v>#DIV/0!</v>
      </c>
      <c r="BO46" s="121"/>
      <c r="BP46" s="126"/>
      <c r="BQ46" s="134">
        <f>SUM(BQ6:BQ43)</f>
        <v>0</v>
      </c>
      <c r="BR46" s="135" t="e">
        <f>+BQ46/$D43</f>
        <v>#DIV/0!</v>
      </c>
      <c r="BT46" s="38"/>
      <c r="BU46" s="38"/>
    </row>
    <row r="47" spans="1:76" s="101" customFormat="1" ht="10.95" customHeight="1">
      <c r="A47" s="118"/>
      <c r="B47" s="40"/>
      <c r="C47" s="119"/>
      <c r="D47" s="120"/>
      <c r="E47" s="120"/>
      <c r="F47" s="120"/>
      <c r="G47" s="121"/>
      <c r="H47" s="122"/>
      <c r="I47" s="123"/>
      <c r="J47" s="124"/>
      <c r="K47" s="125"/>
      <c r="L47" s="126"/>
      <c r="M47" s="123"/>
      <c r="N47" s="127"/>
      <c r="O47" s="121"/>
      <c r="P47" s="126"/>
      <c r="Q47" s="123"/>
      <c r="R47" s="124"/>
      <c r="S47" s="125"/>
      <c r="T47" s="126"/>
      <c r="U47" s="123"/>
      <c r="V47" s="127"/>
      <c r="W47" s="121"/>
      <c r="X47" s="126"/>
      <c r="Y47" s="123"/>
      <c r="Z47" s="124"/>
      <c r="AA47" s="125"/>
      <c r="AB47" s="126"/>
      <c r="AC47" s="123"/>
      <c r="AD47" s="124"/>
      <c r="AE47" s="121"/>
      <c r="AF47" s="126"/>
      <c r="AG47" s="123"/>
      <c r="AH47" s="124"/>
      <c r="AI47" s="121"/>
      <c r="AJ47" s="126"/>
      <c r="AK47" s="123"/>
      <c r="AL47" s="124"/>
      <c r="AM47" s="121"/>
      <c r="AN47" s="126"/>
      <c r="AO47" s="123"/>
      <c r="AP47" s="124"/>
      <c r="AQ47" s="121"/>
      <c r="AR47" s="126"/>
      <c r="AS47" s="123"/>
      <c r="AT47" s="124"/>
      <c r="AU47" s="121"/>
      <c r="AV47" s="126"/>
      <c r="AW47" s="123"/>
      <c r="AX47" s="124"/>
      <c r="AY47" s="121"/>
      <c r="AZ47" s="126"/>
      <c r="BA47" s="123"/>
      <c r="BB47" s="124"/>
      <c r="BC47" s="121"/>
      <c r="BD47" s="126"/>
      <c r="BE47" s="123"/>
      <c r="BF47" s="124"/>
      <c r="BG47" s="121"/>
      <c r="BH47" s="126"/>
      <c r="BI47" s="123"/>
      <c r="BJ47" s="124"/>
      <c r="BK47" s="121"/>
      <c r="BL47" s="126"/>
      <c r="BM47" s="123"/>
      <c r="BN47" s="124"/>
      <c r="BO47" s="121"/>
      <c r="BP47" s="126"/>
      <c r="BQ47" s="123"/>
      <c r="BR47" s="124"/>
      <c r="BT47" s="38"/>
      <c r="BU47" s="38"/>
    </row>
    <row r="48" spans="1:76" s="101" customFormat="1" ht="10.95" customHeight="1">
      <c r="A48" s="118"/>
      <c r="B48" s="40" t="s">
        <v>466</v>
      </c>
      <c r="C48" s="111">
        <f>TRUNC(+C43+C43*'Orçamento Sintético'!$D$742/100,2)</f>
        <v>0</v>
      </c>
      <c r="D48" s="120"/>
      <c r="E48" s="120"/>
      <c r="F48" s="338"/>
      <c r="G48" s="337">
        <f>TRUNC(+G45+G45*'Orçamento Sintético'!$D$742/100,2)</f>
        <v>0</v>
      </c>
      <c r="H48" s="129"/>
      <c r="I48" s="126"/>
      <c r="J48" s="130"/>
      <c r="K48" s="337">
        <f>TRUNC(+K45+K45*'Orçamento Sintético'!$D$742/100,2)</f>
        <v>0</v>
      </c>
      <c r="L48" s="129"/>
      <c r="M48" s="126"/>
      <c r="N48" s="130"/>
      <c r="O48" s="337">
        <f>TRUNC(+O45+O45*'Orçamento Sintético'!$D$742/100,2)</f>
        <v>0</v>
      </c>
      <c r="P48" s="129"/>
      <c r="Q48" s="126"/>
      <c r="R48" s="130"/>
      <c r="S48" s="337">
        <f>TRUNC(+S45+S45*'Orçamento Sintético'!$D$742/100,2)</f>
        <v>0</v>
      </c>
      <c r="T48" s="129"/>
      <c r="U48" s="126"/>
      <c r="V48" s="130"/>
      <c r="W48" s="337">
        <f>TRUNC(+W45+W45*'Orçamento Sintético'!$D$742/100,2)</f>
        <v>0</v>
      </c>
      <c r="X48" s="129"/>
      <c r="Y48" s="126"/>
      <c r="Z48" s="130"/>
      <c r="AA48" s="337">
        <f>TRUNC(+AA45+AA45*'Orçamento Sintético'!$D$742/100,2)</f>
        <v>0</v>
      </c>
      <c r="AB48" s="129"/>
      <c r="AC48" s="126"/>
      <c r="AD48" s="130"/>
      <c r="AE48" s="337">
        <f>TRUNC(+AE45+AE45*'Orçamento Sintético'!$D$742/100,2)</f>
        <v>0</v>
      </c>
      <c r="AF48" s="129"/>
      <c r="AG48" s="126"/>
      <c r="AH48" s="130"/>
      <c r="AI48" s="337">
        <f>TRUNC(+AI45+AI45*'Orçamento Sintético'!$D$742/100,2)</f>
        <v>0</v>
      </c>
      <c r="AJ48" s="129"/>
      <c r="AK48" s="126"/>
      <c r="AL48" s="130"/>
      <c r="AM48" s="337">
        <f>TRUNC(+AM45+AM45*'Orçamento Sintético'!$D$742/100,2)</f>
        <v>0</v>
      </c>
      <c r="AN48" s="129"/>
      <c r="AO48" s="126"/>
      <c r="AP48" s="130"/>
      <c r="AQ48" s="337">
        <f>TRUNC(+AQ45+AQ45*'Orçamento Sintético'!$D$742/100,2)</f>
        <v>0</v>
      </c>
      <c r="AR48" s="129"/>
      <c r="AS48" s="126"/>
      <c r="AT48" s="130"/>
      <c r="AU48" s="337">
        <f>TRUNC(+AU45+AU45*'Orçamento Sintético'!$D$742/100,2)</f>
        <v>0</v>
      </c>
      <c r="AV48" s="129"/>
      <c r="AW48" s="126"/>
      <c r="AX48" s="130"/>
      <c r="AY48" s="337">
        <f>TRUNC(+AY45+AY45*'Orçamento Sintético'!$D$742/100,2)</f>
        <v>0</v>
      </c>
      <c r="AZ48" s="129"/>
      <c r="BA48" s="126"/>
      <c r="BB48" s="130"/>
      <c r="BC48" s="128">
        <v>0</v>
      </c>
      <c r="BD48" s="132"/>
      <c r="BE48" s="126"/>
      <c r="BF48" s="130"/>
      <c r="BG48" s="128">
        <v>0</v>
      </c>
      <c r="BH48" s="132"/>
      <c r="BI48" s="126"/>
      <c r="BJ48" s="130"/>
      <c r="BK48" s="128">
        <v>0</v>
      </c>
      <c r="BL48" s="132"/>
      <c r="BM48" s="126"/>
      <c r="BN48" s="130"/>
      <c r="BO48" s="128">
        <v>0</v>
      </c>
      <c r="BP48" s="132"/>
      <c r="BQ48" s="126"/>
      <c r="BR48" s="130"/>
      <c r="BT48" s="38"/>
      <c r="BU48" s="38"/>
    </row>
    <row r="49" spans="1:74" s="101" customFormat="1" ht="10.95" customHeight="1">
      <c r="A49" s="118"/>
      <c r="B49" s="40" t="s">
        <v>467</v>
      </c>
      <c r="C49" s="119"/>
      <c r="D49" s="111">
        <f>TRUNC(+D43+D43*'Orçamento Sintético'!$D$742/100,2)</f>
        <v>0</v>
      </c>
      <c r="E49" s="111">
        <f>SUM(C48,D49)</f>
        <v>0</v>
      </c>
      <c r="F49" s="120"/>
      <c r="G49" s="121"/>
      <c r="H49" s="137"/>
      <c r="I49" s="337">
        <f>TRUNC(+I46+I46*'Orçamento Sintético'!$D$742/100,2)</f>
        <v>0</v>
      </c>
      <c r="J49" s="135"/>
      <c r="K49" s="121"/>
      <c r="L49" s="137"/>
      <c r="M49" s="337">
        <f>TRUNC(+M46+M46*'Orçamento Sintético'!$D$742/100,2)</f>
        <v>0</v>
      </c>
      <c r="N49" s="135"/>
      <c r="O49" s="121"/>
      <c r="P49" s="137"/>
      <c r="Q49" s="337">
        <f>TRUNC(+Q46+Q46*'Orçamento Sintético'!$D$742/100,2)</f>
        <v>0</v>
      </c>
      <c r="R49" s="135"/>
      <c r="S49" s="121"/>
      <c r="T49" s="137"/>
      <c r="U49" s="337">
        <f>TRUNC(+U46+U46*'Orçamento Sintético'!$D$742/100,2)</f>
        <v>0</v>
      </c>
      <c r="V49" s="135"/>
      <c r="W49" s="121"/>
      <c r="X49" s="137"/>
      <c r="Y49" s="337">
        <f>TRUNC(+Y46+Y46*'Orçamento Sintético'!$D$742/100,2)</f>
        <v>0</v>
      </c>
      <c r="Z49" s="135"/>
      <c r="AA49" s="121"/>
      <c r="AB49" s="137"/>
      <c r="AC49" s="337">
        <f>TRUNC(+AC46+AC46*'Orçamento Sintético'!$D$742/100,2)</f>
        <v>0</v>
      </c>
      <c r="AD49" s="135"/>
      <c r="AE49" s="121"/>
      <c r="AF49" s="137"/>
      <c r="AG49" s="337">
        <f>TRUNC(+AG46+AG46*'Orçamento Sintético'!$D$742/100,2)</f>
        <v>0</v>
      </c>
      <c r="AH49" s="135"/>
      <c r="AI49" s="121"/>
      <c r="AJ49" s="137"/>
      <c r="AK49" s="337">
        <f>TRUNC(+AK46+AK46*'Orçamento Sintético'!$D$742/100,2)</f>
        <v>0</v>
      </c>
      <c r="AL49" s="135"/>
      <c r="AM49" s="121"/>
      <c r="AN49" s="137"/>
      <c r="AO49" s="337">
        <f>TRUNC(+AO46+AO46*'Orçamento Sintético'!$D$742/100,2)</f>
        <v>0</v>
      </c>
      <c r="AP49" s="135"/>
      <c r="AQ49" s="121"/>
      <c r="AR49" s="137"/>
      <c r="AS49" s="337">
        <f>TRUNC(+AS46+AS46*'Orçamento Sintético'!$D$742/100,2)</f>
        <v>0</v>
      </c>
      <c r="AT49" s="135"/>
      <c r="AU49" s="121"/>
      <c r="AV49" s="137"/>
      <c r="AW49" s="337">
        <f>TRUNC(+AW46+AW46*'Orçamento Sintético'!$D$742/100,2)</f>
        <v>0</v>
      </c>
      <c r="AX49" s="135"/>
      <c r="AY49" s="121"/>
      <c r="AZ49" s="137"/>
      <c r="BA49" s="337">
        <f>TRUNC(+BA46+BA46*'Orçamento Sintético'!$D$742/100,2)</f>
        <v>0</v>
      </c>
      <c r="BB49" s="135"/>
      <c r="BC49" s="121"/>
      <c r="BD49" s="133"/>
      <c r="BE49" s="134">
        <v>0</v>
      </c>
      <c r="BF49" s="135"/>
      <c r="BG49" s="121"/>
      <c r="BH49" s="133"/>
      <c r="BI49" s="134">
        <v>0</v>
      </c>
      <c r="BJ49" s="135"/>
      <c r="BK49" s="121"/>
      <c r="BL49" s="133"/>
      <c r="BM49" s="134">
        <v>0</v>
      </c>
      <c r="BN49" s="135"/>
      <c r="BO49" s="121"/>
      <c r="BP49" s="133"/>
      <c r="BQ49" s="134">
        <v>0</v>
      </c>
      <c r="BR49" s="135"/>
      <c r="BT49" s="38"/>
      <c r="BU49" s="38"/>
    </row>
    <row r="50" spans="1:74" s="101" customFormat="1" ht="10.95" customHeight="1" thickBot="1">
      <c r="A50" s="138"/>
      <c r="B50" s="139"/>
      <c r="C50" s="140"/>
      <c r="D50" s="141"/>
      <c r="E50" s="141"/>
      <c r="F50" s="141"/>
      <c r="G50" s="142"/>
      <c r="H50" s="143"/>
      <c r="I50" s="144"/>
      <c r="J50" s="145"/>
      <c r="K50" s="146"/>
      <c r="L50" s="147"/>
      <c r="M50" s="144"/>
      <c r="N50" s="148"/>
      <c r="O50" s="142"/>
      <c r="P50" s="147"/>
      <c r="Q50" s="144"/>
      <c r="R50" s="145"/>
      <c r="S50" s="146"/>
      <c r="T50" s="147"/>
      <c r="U50" s="144"/>
      <c r="V50" s="148"/>
      <c r="W50" s="142"/>
      <c r="X50" s="147"/>
      <c r="Y50" s="144"/>
      <c r="Z50" s="145"/>
      <c r="AA50" s="146"/>
      <c r="AB50" s="147"/>
      <c r="AC50" s="144"/>
      <c r="AD50" s="145"/>
      <c r="AE50" s="142"/>
      <c r="AF50" s="147"/>
      <c r="AG50" s="144"/>
      <c r="AH50" s="145"/>
      <c r="AI50" s="142"/>
      <c r="AJ50" s="147"/>
      <c r="AK50" s="144"/>
      <c r="AL50" s="145"/>
      <c r="AM50" s="142"/>
      <c r="AN50" s="147"/>
      <c r="AO50" s="144"/>
      <c r="AP50" s="145"/>
      <c r="AQ50" s="142"/>
      <c r="AR50" s="147"/>
      <c r="AS50" s="144"/>
      <c r="AT50" s="145"/>
      <c r="AU50" s="142"/>
      <c r="AV50" s="147"/>
      <c r="AW50" s="144"/>
      <c r="AX50" s="145"/>
      <c r="AY50" s="142"/>
      <c r="AZ50" s="147"/>
      <c r="BA50" s="144"/>
      <c r="BB50" s="145"/>
      <c r="BC50" s="142"/>
      <c r="BD50" s="147"/>
      <c r="BE50" s="144"/>
      <c r="BF50" s="145"/>
      <c r="BG50" s="142"/>
      <c r="BH50" s="147"/>
      <c r="BI50" s="144"/>
      <c r="BJ50" s="145"/>
      <c r="BK50" s="142"/>
      <c r="BL50" s="147"/>
      <c r="BM50" s="144"/>
      <c r="BN50" s="145"/>
      <c r="BO50" s="142"/>
      <c r="BP50" s="147"/>
      <c r="BQ50" s="144"/>
      <c r="BR50" s="145"/>
      <c r="BT50" s="38"/>
      <c r="BU50" s="38"/>
    </row>
    <row r="51" spans="1:74" s="155" customFormat="1" ht="10.95" customHeight="1" thickBot="1">
      <c r="A51" s="61"/>
      <c r="B51" s="336" t="s">
        <v>468</v>
      </c>
      <c r="C51" s="149"/>
      <c r="D51" s="149"/>
      <c r="E51" s="150"/>
      <c r="F51" s="150"/>
      <c r="G51" s="151"/>
      <c r="H51" s="152"/>
      <c r="I51" s="149"/>
      <c r="J51" s="153"/>
      <c r="K51" s="154"/>
      <c r="L51" s="152"/>
      <c r="M51" s="149"/>
      <c r="N51" s="153"/>
      <c r="O51" s="151"/>
      <c r="P51" s="152"/>
      <c r="Q51" s="149"/>
      <c r="R51" s="153"/>
      <c r="S51" s="154"/>
      <c r="T51" s="152"/>
      <c r="U51" s="149"/>
      <c r="V51" s="153"/>
      <c r="W51" s="151"/>
      <c r="X51" s="152"/>
      <c r="Y51" s="149"/>
      <c r="Z51" s="153"/>
      <c r="AA51" s="154"/>
      <c r="AB51" s="152"/>
      <c r="AC51" s="149"/>
      <c r="AD51" s="65"/>
      <c r="AE51" s="151"/>
      <c r="AF51" s="152"/>
      <c r="AG51" s="149"/>
      <c r="AH51" s="65"/>
      <c r="AI51" s="151"/>
      <c r="AJ51" s="152"/>
      <c r="AK51" s="149"/>
      <c r="AL51" s="65"/>
      <c r="AM51" s="151"/>
      <c r="AN51" s="152"/>
      <c r="AO51" s="149"/>
      <c r="AP51" s="65"/>
      <c r="AQ51" s="151"/>
      <c r="AR51" s="152"/>
      <c r="AS51" s="149"/>
      <c r="AT51" s="65"/>
      <c r="AU51" s="66"/>
      <c r="AV51" s="67"/>
      <c r="AW51" s="63"/>
      <c r="AX51" s="65"/>
      <c r="AY51" s="66"/>
      <c r="AZ51" s="67"/>
      <c r="BA51" s="63"/>
      <c r="BB51" s="65"/>
      <c r="BC51" s="66"/>
      <c r="BD51" s="67"/>
      <c r="BE51" s="63"/>
      <c r="BF51" s="65"/>
      <c r="BG51" s="66"/>
      <c r="BH51" s="67"/>
      <c r="BI51" s="63"/>
      <c r="BJ51" s="65"/>
      <c r="BK51" s="66"/>
      <c r="BL51" s="67"/>
      <c r="BM51" s="63"/>
      <c r="BN51" s="65"/>
      <c r="BO51" s="66"/>
      <c r="BP51" s="67"/>
      <c r="BQ51" s="63"/>
      <c r="BR51" s="65"/>
      <c r="BT51" s="156"/>
      <c r="BU51" s="156"/>
    </row>
    <row r="52" spans="1:74" s="102" customFormat="1" ht="10.95" customHeight="1" thickBot="1">
      <c r="A52" s="335">
        <v>4</v>
      </c>
      <c r="B52" s="365">
        <f>VLOOKUP(A52,'Orçamento Sintético'!$A$11:$J$753,4,FALSE)</f>
        <v>0</v>
      </c>
      <c r="C52" s="361">
        <f>'Orçamento Sintético'!H756</f>
        <v>0</v>
      </c>
      <c r="D52" s="347">
        <f>'Orçamento Sintético'!I756</f>
        <v>0</v>
      </c>
      <c r="E52" s="347">
        <f>C52+D52</f>
        <v>0</v>
      </c>
      <c r="F52" s="348" t="e">
        <f>+E52/E$43*100</f>
        <v>#DIV/0!</v>
      </c>
      <c r="G52" s="340">
        <f>+H52*$C52</f>
        <v>0</v>
      </c>
      <c r="H52" s="356"/>
      <c r="I52" s="342">
        <f>+J52*$D52</f>
        <v>0</v>
      </c>
      <c r="J52" s="339">
        <f t="shared" ref="J52" si="144">H52</f>
        <v>0</v>
      </c>
      <c r="K52" s="340">
        <f>+L52*$C52</f>
        <v>0</v>
      </c>
      <c r="L52" s="341"/>
      <c r="M52" s="342">
        <f>+N52*$D52</f>
        <v>0</v>
      </c>
      <c r="N52" s="339">
        <f t="shared" ref="N52" si="145">L52</f>
        <v>0</v>
      </c>
      <c r="O52" s="340">
        <f>+P52*$C52</f>
        <v>0</v>
      </c>
      <c r="P52" s="341"/>
      <c r="Q52" s="342">
        <f>+R52*$D52</f>
        <v>0</v>
      </c>
      <c r="R52" s="339">
        <f t="shared" ref="R52" si="146">P52</f>
        <v>0</v>
      </c>
      <c r="S52" s="340">
        <f>+T52*$C52</f>
        <v>0</v>
      </c>
      <c r="T52" s="341"/>
      <c r="U52" s="342">
        <f>+V52*$D52</f>
        <v>0</v>
      </c>
      <c r="V52" s="339">
        <f t="shared" ref="V52" si="147">T52</f>
        <v>0</v>
      </c>
      <c r="W52" s="340">
        <f>+X52*$C52</f>
        <v>0</v>
      </c>
      <c r="X52" s="341">
        <v>0</v>
      </c>
      <c r="Y52" s="342">
        <f>+Z52*$D52</f>
        <v>0</v>
      </c>
      <c r="Z52" s="339">
        <f t="shared" ref="Z52" si="148">X52</f>
        <v>0</v>
      </c>
      <c r="AA52" s="340">
        <f>+AB52*$C52</f>
        <v>0</v>
      </c>
      <c r="AB52" s="341">
        <v>0</v>
      </c>
      <c r="AC52" s="342">
        <f>+AD52*$D52</f>
        <v>0</v>
      </c>
      <c r="AD52" s="339">
        <f t="shared" ref="AD52" si="149">AB52</f>
        <v>0</v>
      </c>
      <c r="AE52" s="340">
        <f>+AF52*$C52</f>
        <v>0</v>
      </c>
      <c r="AF52" s="341"/>
      <c r="AG52" s="342">
        <f>+AH52*$D52</f>
        <v>0</v>
      </c>
      <c r="AH52" s="339">
        <f t="shared" ref="AH52" si="150">AF52</f>
        <v>0</v>
      </c>
      <c r="AI52" s="340">
        <f>+AJ52*$C52</f>
        <v>0</v>
      </c>
      <c r="AJ52" s="341"/>
      <c r="AK52" s="342">
        <f>+AL52*$D52</f>
        <v>0</v>
      </c>
      <c r="AL52" s="339">
        <f t="shared" ref="AL52" si="151">AJ52</f>
        <v>0</v>
      </c>
      <c r="AM52" s="340">
        <f>+AN52*$C52</f>
        <v>0</v>
      </c>
      <c r="AN52" s="346"/>
      <c r="AO52" s="342">
        <f>+AP52*$D52</f>
        <v>0</v>
      </c>
      <c r="AP52" s="339">
        <f t="shared" ref="AP52" si="152">AN52</f>
        <v>0</v>
      </c>
      <c r="AQ52" s="340">
        <f>+AR52*$C52</f>
        <v>0</v>
      </c>
      <c r="AR52" s="346"/>
      <c r="AS52" s="342">
        <f>+AT52*$D52</f>
        <v>0</v>
      </c>
      <c r="AT52" s="339">
        <f t="shared" ref="AT52" si="153">AR52</f>
        <v>0</v>
      </c>
      <c r="AU52" s="340">
        <f>+AV52*$C52</f>
        <v>0</v>
      </c>
      <c r="AV52" s="341"/>
      <c r="AW52" s="342">
        <f>+AX52*$D52</f>
        <v>0</v>
      </c>
      <c r="AX52" s="339">
        <f t="shared" ref="AX52" si="154">AV52</f>
        <v>0</v>
      </c>
      <c r="AY52" s="340">
        <f>+AZ52*$C52</f>
        <v>0</v>
      </c>
      <c r="AZ52" s="341"/>
      <c r="BA52" s="342">
        <f>+BB52*$D52</f>
        <v>0</v>
      </c>
      <c r="BB52" s="339">
        <f t="shared" ref="BB52" si="155">AZ52</f>
        <v>0</v>
      </c>
      <c r="BC52" s="85">
        <f>+BD52*$C52</f>
        <v>0</v>
      </c>
      <c r="BD52" s="167">
        <v>0</v>
      </c>
      <c r="BE52" s="87">
        <f>+BF52*$D52</f>
        <v>0</v>
      </c>
      <c r="BF52" s="88">
        <v>0</v>
      </c>
      <c r="BG52" s="85">
        <f>+BH52*$C52</f>
        <v>0</v>
      </c>
      <c r="BH52" s="167">
        <v>0</v>
      </c>
      <c r="BI52" s="87">
        <f>+BJ52*$D52</f>
        <v>0</v>
      </c>
      <c r="BJ52" s="88">
        <v>0</v>
      </c>
      <c r="BK52" s="85">
        <f>+BL52*$C52</f>
        <v>0</v>
      </c>
      <c r="BL52" s="167">
        <v>0</v>
      </c>
      <c r="BM52" s="87">
        <f>+BN52*$D52</f>
        <v>0</v>
      </c>
      <c r="BN52" s="88">
        <v>0</v>
      </c>
      <c r="BO52" s="85">
        <f>+BP52*$C52</f>
        <v>0</v>
      </c>
      <c r="BP52" s="167">
        <v>0</v>
      </c>
      <c r="BQ52" s="87">
        <f>+BR52*$D52</f>
        <v>0</v>
      </c>
      <c r="BR52" s="88">
        <v>0</v>
      </c>
      <c r="BT52" s="92">
        <f>+BP52+BL52+BH52+BD52+AZ52+AV52+AR52+AN52+AJ52+AF52+AB52+X52+T52+P52+L52+H52</f>
        <v>0</v>
      </c>
      <c r="BU52" s="92">
        <f>+BR52+BN52+BJ52+BF52+BB52+AX52+AT52+AP52+AL52+AH52+AD52+Z52+V52+R52+N52+J52</f>
        <v>0</v>
      </c>
      <c r="BV52" s="102">
        <v>21</v>
      </c>
    </row>
    <row r="53" spans="1:74" s="102" customFormat="1" ht="10.95" customHeight="1" thickBot="1">
      <c r="A53" s="335">
        <v>5</v>
      </c>
      <c r="B53" s="365">
        <f>VLOOKUP(A53,'Orçamento Sintético'!$A$11:'Orçamento Sintético'!J758,4,FALSE)</f>
        <v>0</v>
      </c>
      <c r="C53" s="361">
        <f>'Orçamento Sintético'!H757</f>
        <v>0</v>
      </c>
      <c r="D53" s="347">
        <f>'Orçamento Sintético'!I762</f>
        <v>0</v>
      </c>
      <c r="E53" s="347">
        <f>C53+D53</f>
        <v>0</v>
      </c>
      <c r="F53" s="348" t="e">
        <f>+E53/E$43*100</f>
        <v>#DIV/0!</v>
      </c>
      <c r="G53" s="340">
        <f>+H53*$C53</f>
        <v>0</v>
      </c>
      <c r="H53" s="356"/>
      <c r="I53" s="342">
        <f>+J53*$D53</f>
        <v>0</v>
      </c>
      <c r="J53" s="339">
        <f t="shared" ref="J53" si="156">H53</f>
        <v>0</v>
      </c>
      <c r="K53" s="340">
        <f>+L53*$C53</f>
        <v>0</v>
      </c>
      <c r="L53" s="341"/>
      <c r="M53" s="342">
        <f>+N53*$D53</f>
        <v>0</v>
      </c>
      <c r="N53" s="339">
        <f t="shared" ref="N53" si="157">L53</f>
        <v>0</v>
      </c>
      <c r="O53" s="340">
        <f>+P53*$C53</f>
        <v>0</v>
      </c>
      <c r="P53" s="341"/>
      <c r="Q53" s="342">
        <f>+R53*$D53</f>
        <v>0</v>
      </c>
      <c r="R53" s="339">
        <f t="shared" ref="R53" si="158">P53</f>
        <v>0</v>
      </c>
      <c r="S53" s="340">
        <f>+T53*$C53</f>
        <v>0</v>
      </c>
      <c r="T53" s="341"/>
      <c r="U53" s="342">
        <f>+V53*$D53</f>
        <v>0</v>
      </c>
      <c r="V53" s="339">
        <f t="shared" ref="V53" si="159">T53</f>
        <v>0</v>
      </c>
      <c r="W53" s="340">
        <f>+X53*$C53</f>
        <v>0</v>
      </c>
      <c r="X53" s="341">
        <v>0</v>
      </c>
      <c r="Y53" s="342">
        <f>+Z53*$D53</f>
        <v>0</v>
      </c>
      <c r="Z53" s="339">
        <f t="shared" ref="Z53" si="160">X53</f>
        <v>0</v>
      </c>
      <c r="AA53" s="340">
        <f>+AB53*$C53</f>
        <v>0</v>
      </c>
      <c r="AB53" s="341">
        <v>0</v>
      </c>
      <c r="AC53" s="342">
        <f>+AD53*$D53</f>
        <v>0</v>
      </c>
      <c r="AD53" s="339">
        <f t="shared" ref="AD53" si="161">AB53</f>
        <v>0</v>
      </c>
      <c r="AE53" s="340">
        <f>+AF53*$C53</f>
        <v>0</v>
      </c>
      <c r="AF53" s="341"/>
      <c r="AG53" s="342">
        <f>+AH53*$D53</f>
        <v>0</v>
      </c>
      <c r="AH53" s="339">
        <f t="shared" ref="AH53" si="162">AF53</f>
        <v>0</v>
      </c>
      <c r="AI53" s="340">
        <f>+AJ53*$C53</f>
        <v>0</v>
      </c>
      <c r="AJ53" s="341"/>
      <c r="AK53" s="342">
        <f>+AL53*$D53</f>
        <v>0</v>
      </c>
      <c r="AL53" s="339">
        <f t="shared" ref="AL53" si="163">AJ53</f>
        <v>0</v>
      </c>
      <c r="AM53" s="340">
        <f>+AN53*$C53</f>
        <v>0</v>
      </c>
      <c r="AN53" s="346"/>
      <c r="AO53" s="342">
        <f>+AP53*$D53</f>
        <v>0</v>
      </c>
      <c r="AP53" s="339">
        <f t="shared" ref="AP53" si="164">AN53</f>
        <v>0</v>
      </c>
      <c r="AQ53" s="340">
        <f>+AR53*$C53</f>
        <v>0</v>
      </c>
      <c r="AR53" s="346"/>
      <c r="AS53" s="342">
        <f>+AT53*$D53</f>
        <v>0</v>
      </c>
      <c r="AT53" s="339">
        <f t="shared" ref="AT53" si="165">AR53</f>
        <v>0</v>
      </c>
      <c r="AU53" s="340">
        <f>+AV53*$C53</f>
        <v>0</v>
      </c>
      <c r="AV53" s="341"/>
      <c r="AW53" s="342">
        <f>+AX53*$D53</f>
        <v>0</v>
      </c>
      <c r="AX53" s="339">
        <f t="shared" ref="AX53" si="166">AV53</f>
        <v>0</v>
      </c>
      <c r="AY53" s="340">
        <f>+AZ53*$C53</f>
        <v>0</v>
      </c>
      <c r="AZ53" s="341"/>
      <c r="BA53" s="342">
        <f>+BB53*$D53</f>
        <v>0</v>
      </c>
      <c r="BB53" s="339">
        <f t="shared" ref="BB53" si="167">AZ53</f>
        <v>0</v>
      </c>
      <c r="BC53" s="85">
        <f>+BD53*$C53</f>
        <v>0</v>
      </c>
      <c r="BD53" s="167">
        <v>0</v>
      </c>
      <c r="BE53" s="87">
        <f>+BF53*$D53</f>
        <v>0</v>
      </c>
      <c r="BF53" s="88">
        <v>0</v>
      </c>
      <c r="BG53" s="85">
        <f>+BH53*$C53</f>
        <v>0</v>
      </c>
      <c r="BH53" s="167">
        <v>0</v>
      </c>
      <c r="BI53" s="87">
        <f>+BJ53*$D53</f>
        <v>0</v>
      </c>
      <c r="BJ53" s="88">
        <v>0</v>
      </c>
      <c r="BK53" s="85">
        <f>+BL53*$C53</f>
        <v>0</v>
      </c>
      <c r="BL53" s="167">
        <v>0</v>
      </c>
      <c r="BM53" s="87">
        <f>+BN53*$D53</f>
        <v>0</v>
      </c>
      <c r="BN53" s="88">
        <v>0</v>
      </c>
      <c r="BO53" s="85">
        <f>+BP53*$C53</f>
        <v>0</v>
      </c>
      <c r="BP53" s="167">
        <v>0</v>
      </c>
      <c r="BQ53" s="87">
        <f>+BR53*$D53</f>
        <v>0</v>
      </c>
      <c r="BR53" s="88">
        <v>0</v>
      </c>
      <c r="BT53" s="92">
        <f>+BP53+BL53+BH53+BD53+AZ53+AV53+AR53+AN53+AJ53+AF53+AB53+X53+T53+P53+L53+H53</f>
        <v>0</v>
      </c>
      <c r="BU53" s="92">
        <f>+BR53+BN53+BJ53+BF53+BB53+AX53+AT53+AP53+AL53+AH53+AD53+Z53+V53+R53+N53+J53</f>
        <v>0</v>
      </c>
      <c r="BV53" s="102">
        <v>21</v>
      </c>
    </row>
    <row r="54" spans="1:74" s="102" customFormat="1" ht="10.95" customHeight="1">
      <c r="A54" s="335">
        <v>6</v>
      </c>
      <c r="B54" s="365" t="e">
        <f>VLOOKUP(A54,'Orçamento Sintético'!$A$11:'Orçamento Sintético'!#REF!,4,FALSE)</f>
        <v>#REF!</v>
      </c>
      <c r="C54" s="361">
        <f>'Orçamento Sintético'!H758</f>
        <v>0</v>
      </c>
      <c r="D54" s="347" t="e">
        <f>'Orçamento Sintético'!#REF!</f>
        <v>#REF!</v>
      </c>
      <c r="E54" s="347" t="e">
        <f>C54+D54</f>
        <v>#REF!</v>
      </c>
      <c r="F54" s="348" t="e">
        <f>+E54/E$43*100</f>
        <v>#REF!</v>
      </c>
      <c r="G54" s="340">
        <f>+H54*$C54</f>
        <v>0</v>
      </c>
      <c r="H54" s="356"/>
      <c r="I54" s="342" t="e">
        <f>+J54*$D54</f>
        <v>#REF!</v>
      </c>
      <c r="J54" s="339">
        <f t="shared" ref="J54" si="168">H54</f>
        <v>0</v>
      </c>
      <c r="K54" s="340">
        <f>+L54*$C54</f>
        <v>0</v>
      </c>
      <c r="L54" s="341"/>
      <c r="M54" s="342" t="e">
        <f>+N54*$D54</f>
        <v>#REF!</v>
      </c>
      <c r="N54" s="339">
        <f t="shared" ref="N54" si="169">L54</f>
        <v>0</v>
      </c>
      <c r="O54" s="340">
        <f>+P54*$C54</f>
        <v>0</v>
      </c>
      <c r="P54" s="341"/>
      <c r="Q54" s="342" t="e">
        <f>+R54*$D54</f>
        <v>#REF!</v>
      </c>
      <c r="R54" s="339">
        <f t="shared" ref="R54" si="170">P54</f>
        <v>0</v>
      </c>
      <c r="S54" s="340">
        <f>+T54*$C54</f>
        <v>0</v>
      </c>
      <c r="T54" s="341"/>
      <c r="U54" s="342" t="e">
        <f>+V54*$D54</f>
        <v>#REF!</v>
      </c>
      <c r="V54" s="339">
        <f t="shared" ref="V54" si="171">T54</f>
        <v>0</v>
      </c>
      <c r="W54" s="340">
        <f>+X54*$C54</f>
        <v>0</v>
      </c>
      <c r="X54" s="341">
        <v>0</v>
      </c>
      <c r="Y54" s="342" t="e">
        <f>+Z54*$D54</f>
        <v>#REF!</v>
      </c>
      <c r="Z54" s="339">
        <f t="shared" ref="Z54" si="172">X54</f>
        <v>0</v>
      </c>
      <c r="AA54" s="340">
        <f>+AB54*$C54</f>
        <v>0</v>
      </c>
      <c r="AB54" s="341">
        <v>0</v>
      </c>
      <c r="AC54" s="342">
        <v>0</v>
      </c>
      <c r="AD54" s="339">
        <f t="shared" ref="AD54" si="173">AB54</f>
        <v>0</v>
      </c>
      <c r="AE54" s="340">
        <f>+AF54*$C54</f>
        <v>0</v>
      </c>
      <c r="AF54" s="341"/>
      <c r="AG54" s="342" t="e">
        <f>+AH54*$D54</f>
        <v>#REF!</v>
      </c>
      <c r="AH54" s="339">
        <f t="shared" ref="AH54" si="174">AF54</f>
        <v>0</v>
      </c>
      <c r="AI54" s="340">
        <f>+AJ54*$C54</f>
        <v>0</v>
      </c>
      <c r="AJ54" s="341"/>
      <c r="AK54" s="342" t="e">
        <f>+AL54*$D54</f>
        <v>#REF!</v>
      </c>
      <c r="AL54" s="339">
        <f t="shared" ref="AL54" si="175">AJ54</f>
        <v>0</v>
      </c>
      <c r="AM54" s="340">
        <f>+AN54*$C54</f>
        <v>0</v>
      </c>
      <c r="AN54" s="346"/>
      <c r="AO54" s="342" t="e">
        <f>+AP54*$D54</f>
        <v>#REF!</v>
      </c>
      <c r="AP54" s="339">
        <f t="shared" ref="AP54" si="176">AN54</f>
        <v>0</v>
      </c>
      <c r="AQ54" s="340">
        <f>+AR54*$C54</f>
        <v>0</v>
      </c>
      <c r="AR54" s="346"/>
      <c r="AS54" s="342" t="e">
        <f>+AT54*$D54</f>
        <v>#REF!</v>
      </c>
      <c r="AT54" s="339">
        <f t="shared" ref="AT54" si="177">AR54</f>
        <v>0</v>
      </c>
      <c r="AU54" s="340">
        <f>+AV54*$C54</f>
        <v>0</v>
      </c>
      <c r="AV54" s="341"/>
      <c r="AW54" s="342" t="e">
        <f>+AX54*$D54</f>
        <v>#REF!</v>
      </c>
      <c r="AX54" s="339">
        <f t="shared" ref="AX54" si="178">AV54</f>
        <v>0</v>
      </c>
      <c r="AY54" s="340">
        <f>+AZ54*$C54</f>
        <v>0</v>
      </c>
      <c r="AZ54" s="341"/>
      <c r="BA54" s="342" t="e">
        <f>+BB54*$D54</f>
        <v>#REF!</v>
      </c>
      <c r="BB54" s="339">
        <f t="shared" ref="BB54" si="179">AZ54</f>
        <v>0</v>
      </c>
      <c r="BC54" s="85">
        <f>+BD54*$C54</f>
        <v>0</v>
      </c>
      <c r="BD54" s="167">
        <v>0</v>
      </c>
      <c r="BE54" s="87" t="e">
        <f>+BF54*$D54</f>
        <v>#REF!</v>
      </c>
      <c r="BF54" s="88">
        <v>0</v>
      </c>
      <c r="BG54" s="85">
        <f>+BH54*$C54</f>
        <v>0</v>
      </c>
      <c r="BH54" s="167">
        <v>0</v>
      </c>
      <c r="BI54" s="87" t="e">
        <f>+BJ54*$D54</f>
        <v>#REF!</v>
      </c>
      <c r="BJ54" s="88">
        <v>0</v>
      </c>
      <c r="BK54" s="85">
        <f>+BL54*$C54</f>
        <v>0</v>
      </c>
      <c r="BL54" s="167">
        <v>0</v>
      </c>
      <c r="BM54" s="87" t="e">
        <f>+BN54*$D54</f>
        <v>#REF!</v>
      </c>
      <c r="BN54" s="88">
        <v>0</v>
      </c>
      <c r="BO54" s="85">
        <f>+BP54*$C54</f>
        <v>0</v>
      </c>
      <c r="BP54" s="167">
        <v>0</v>
      </c>
      <c r="BQ54" s="87" t="e">
        <f>+BR54*$D54</f>
        <v>#REF!</v>
      </c>
      <c r="BR54" s="88">
        <v>0</v>
      </c>
      <c r="BT54" s="92">
        <f>+BP54+BL54+BH54+BD54+AZ54+AV54+AR54+AN54+AJ54+AF54+AB54+X54+T54+P54+L54+H54</f>
        <v>0</v>
      </c>
      <c r="BU54" s="92">
        <f>+BR54+BN54+BJ54+BF54+BB54+AX54+AT54+AP54+AL54+AH54+AD54+Z54+V54+R54+N54+J54</f>
        <v>0</v>
      </c>
      <c r="BV54" s="102">
        <v>21</v>
      </c>
    </row>
    <row r="55" spans="1:74" s="101" customFormat="1" ht="10.95" customHeight="1">
      <c r="A55" s="39"/>
      <c r="B55" s="366"/>
      <c r="C55" s="116"/>
      <c r="D55" s="105"/>
      <c r="E55" s="93"/>
      <c r="F55" s="349"/>
      <c r="G55" s="95"/>
      <c r="H55" s="106"/>
      <c r="I55" s="97"/>
      <c r="J55" s="98"/>
      <c r="K55" s="95"/>
      <c r="L55" s="107"/>
      <c r="M55" s="97"/>
      <c r="N55" s="98"/>
      <c r="O55" s="95"/>
      <c r="P55" s="107"/>
      <c r="Q55" s="97"/>
      <c r="R55" s="98"/>
      <c r="S55" s="95"/>
      <c r="T55" s="107"/>
      <c r="U55" s="97"/>
      <c r="V55" s="98"/>
      <c r="W55" s="95"/>
      <c r="X55" s="107"/>
      <c r="Y55" s="97"/>
      <c r="Z55" s="98"/>
      <c r="AA55" s="95"/>
      <c r="AB55" s="107"/>
      <c r="AC55" s="97"/>
      <c r="AD55" s="98"/>
      <c r="AE55" s="95"/>
      <c r="AF55" s="107"/>
      <c r="AG55" s="97"/>
      <c r="AH55" s="98"/>
      <c r="AI55" s="95"/>
      <c r="AJ55" s="107"/>
      <c r="AK55" s="97"/>
      <c r="AL55" s="98"/>
      <c r="AM55" s="95"/>
      <c r="AN55" s="107"/>
      <c r="AO55" s="97"/>
      <c r="AP55" s="98"/>
      <c r="AQ55" s="95"/>
      <c r="AR55" s="107"/>
      <c r="AS55" s="97"/>
      <c r="AT55" s="98"/>
      <c r="AU55" s="95"/>
      <c r="AV55" s="107"/>
      <c r="AW55" s="97"/>
      <c r="AX55" s="98"/>
      <c r="AY55" s="95"/>
      <c r="AZ55" s="107"/>
      <c r="BA55" s="97"/>
      <c r="BB55" s="98"/>
      <c r="BC55" s="95"/>
      <c r="BD55" s="107"/>
      <c r="BE55" s="97"/>
      <c r="BF55" s="98"/>
      <c r="BG55" s="95"/>
      <c r="BH55" s="107"/>
      <c r="BI55" s="97"/>
      <c r="BJ55" s="98"/>
      <c r="BK55" s="95"/>
      <c r="BL55" s="107"/>
      <c r="BM55" s="97"/>
      <c r="BN55" s="98"/>
      <c r="BO55" s="95"/>
      <c r="BP55" s="107"/>
      <c r="BQ55" s="97"/>
      <c r="BR55" s="98"/>
      <c r="BT55" s="179"/>
      <c r="BU55" s="179"/>
    </row>
    <row r="56" spans="1:74" s="37" customFormat="1" ht="10.95" customHeight="1">
      <c r="A56" s="109"/>
      <c r="B56" s="110" t="s">
        <v>469</v>
      </c>
      <c r="C56" s="362">
        <f>SUM(C52:C52)</f>
        <v>0</v>
      </c>
      <c r="D56" s="343" t="e">
        <f>SUM(D52:D55)</f>
        <v>#REF!</v>
      </c>
      <c r="E56" s="343" t="e">
        <f>SUM(E52:E55)</f>
        <v>#REF!</v>
      </c>
      <c r="F56" s="351" t="e">
        <f>SUM(F43:F55)</f>
        <v>#DIV/0!</v>
      </c>
      <c r="G56" s="113"/>
      <c r="H56" s="114"/>
      <c r="I56" s="105"/>
      <c r="J56" s="115"/>
      <c r="K56" s="113"/>
      <c r="L56" s="105"/>
      <c r="M56" s="105"/>
      <c r="N56" s="115"/>
      <c r="O56" s="113"/>
      <c r="P56" s="105"/>
      <c r="Q56" s="105"/>
      <c r="R56" s="115"/>
      <c r="S56" s="113"/>
      <c r="T56" s="105"/>
      <c r="U56" s="105"/>
      <c r="V56" s="115"/>
      <c r="W56" s="113"/>
      <c r="X56" s="105"/>
      <c r="Y56" s="105"/>
      <c r="Z56" s="115"/>
      <c r="AA56" s="113"/>
      <c r="AB56" s="105"/>
      <c r="AC56" s="105"/>
      <c r="AD56" s="115"/>
      <c r="AE56" s="113"/>
      <c r="AF56" s="105"/>
      <c r="AG56" s="105"/>
      <c r="AH56" s="115"/>
      <c r="AI56" s="113"/>
      <c r="AJ56" s="105"/>
      <c r="AK56" s="105"/>
      <c r="AL56" s="115"/>
      <c r="AM56" s="113"/>
      <c r="AN56" s="105"/>
      <c r="AO56" s="105"/>
      <c r="AP56" s="115"/>
      <c r="AQ56" s="113"/>
      <c r="AR56" s="105"/>
      <c r="AS56" s="105"/>
      <c r="AT56" s="115"/>
      <c r="AU56" s="113"/>
      <c r="AV56" s="105"/>
      <c r="AW56" s="105"/>
      <c r="AX56" s="115"/>
      <c r="AY56" s="113"/>
      <c r="AZ56" s="105"/>
      <c r="BA56" s="105"/>
      <c r="BB56" s="115"/>
      <c r="BC56" s="113"/>
      <c r="BD56" s="105"/>
      <c r="BE56" s="105"/>
      <c r="BF56" s="115"/>
      <c r="BG56" s="113"/>
      <c r="BH56" s="105"/>
      <c r="BI56" s="105"/>
      <c r="BJ56" s="115"/>
      <c r="BK56" s="113"/>
      <c r="BL56" s="105"/>
      <c r="BM56" s="105"/>
      <c r="BN56" s="115"/>
      <c r="BO56" s="113"/>
      <c r="BP56" s="105"/>
      <c r="BQ56" s="105"/>
      <c r="BR56" s="115"/>
      <c r="BT56" s="38"/>
      <c r="BU56" s="38"/>
    </row>
    <row r="57" spans="1:74" s="101" customFormat="1" ht="10.95" customHeight="1">
      <c r="A57" s="118"/>
      <c r="B57" s="40"/>
      <c r="C57" s="363"/>
      <c r="D57" s="352"/>
      <c r="E57" s="352"/>
      <c r="F57" s="353"/>
      <c r="G57" s="121"/>
      <c r="H57" s="122"/>
      <c r="I57" s="123"/>
      <c r="J57" s="124"/>
      <c r="K57" s="121"/>
      <c r="L57" s="126"/>
      <c r="M57" s="123"/>
      <c r="N57" s="124"/>
      <c r="O57" s="121"/>
      <c r="P57" s="126"/>
      <c r="Q57" s="123"/>
      <c r="R57" s="124"/>
      <c r="S57" s="121"/>
      <c r="T57" s="126"/>
      <c r="U57" s="123"/>
      <c r="V57" s="124"/>
      <c r="W57" s="121"/>
      <c r="X57" s="126"/>
      <c r="Y57" s="123"/>
      <c r="Z57" s="124"/>
      <c r="AA57" s="121"/>
      <c r="AB57" s="126"/>
      <c r="AC57" s="123"/>
      <c r="AD57" s="124"/>
      <c r="AE57" s="121"/>
      <c r="AF57" s="126"/>
      <c r="AG57" s="123"/>
      <c r="AH57" s="124"/>
      <c r="AI57" s="121"/>
      <c r="AJ57" s="126"/>
      <c r="AK57" s="123"/>
      <c r="AL57" s="124"/>
      <c r="AM57" s="121"/>
      <c r="AN57" s="126"/>
      <c r="AO57" s="123"/>
      <c r="AP57" s="124"/>
      <c r="AQ57" s="121"/>
      <c r="AR57" s="126"/>
      <c r="AS57" s="123"/>
      <c r="AT57" s="124"/>
      <c r="AU57" s="121"/>
      <c r="AV57" s="126"/>
      <c r="AW57" s="123"/>
      <c r="AX57" s="124"/>
      <c r="AY57" s="121"/>
      <c r="AZ57" s="126"/>
      <c r="BA57" s="123"/>
      <c r="BB57" s="124"/>
      <c r="BC57" s="121"/>
      <c r="BD57" s="126"/>
      <c r="BE57" s="123"/>
      <c r="BF57" s="124"/>
      <c r="BG57" s="121"/>
      <c r="BH57" s="126"/>
      <c r="BI57" s="123"/>
      <c r="BJ57" s="124"/>
      <c r="BK57" s="121"/>
      <c r="BL57" s="126"/>
      <c r="BM57" s="123"/>
      <c r="BN57" s="124"/>
      <c r="BO57" s="121"/>
      <c r="BP57" s="126"/>
      <c r="BQ57" s="123"/>
      <c r="BR57" s="124"/>
      <c r="BT57" s="38"/>
      <c r="BU57" s="38"/>
    </row>
    <row r="58" spans="1:74" s="101" customFormat="1" ht="10.95" customHeight="1">
      <c r="A58" s="118"/>
      <c r="B58" s="40" t="s">
        <v>464</v>
      </c>
      <c r="C58" s="363"/>
      <c r="D58" s="352"/>
      <c r="E58" s="352"/>
      <c r="F58" s="353"/>
      <c r="G58" s="128">
        <f>SUM(G52:G55)</f>
        <v>0</v>
      </c>
      <c r="H58" s="129" t="e">
        <f>+G58/$C56</f>
        <v>#DIV/0!</v>
      </c>
      <c r="I58" s="126"/>
      <c r="J58" s="130"/>
      <c r="K58" s="128">
        <f>TRUNC(SUM(K52:K55),2)</f>
        <v>0</v>
      </c>
      <c r="L58" s="132" t="e">
        <f>+K58/$C56</f>
        <v>#DIV/0!</v>
      </c>
      <c r="M58" s="126"/>
      <c r="N58" s="130"/>
      <c r="O58" s="128">
        <f>TRUNC(SUM(O52:O55),2)</f>
        <v>0</v>
      </c>
      <c r="P58" s="132" t="e">
        <f>+O58/$C56</f>
        <v>#DIV/0!</v>
      </c>
      <c r="Q58" s="126"/>
      <c r="R58" s="130"/>
      <c r="S58" s="128">
        <f>TRUNC(SUM(S52:S52),2)</f>
        <v>0</v>
      </c>
      <c r="T58" s="132" t="e">
        <f>+S58/$C56</f>
        <v>#DIV/0!</v>
      </c>
      <c r="U58" s="126"/>
      <c r="V58" s="130"/>
      <c r="W58" s="128">
        <f>TRUNC(SUM(W52:W52),2)</f>
        <v>0</v>
      </c>
      <c r="X58" s="132" t="e">
        <f>+W58/$C56</f>
        <v>#DIV/0!</v>
      </c>
      <c r="Y58" s="126"/>
      <c r="Z58" s="130"/>
      <c r="AA58" s="128">
        <f>SUM(AA52:AA52)</f>
        <v>0</v>
      </c>
      <c r="AB58" s="132" t="e">
        <f>+AA58/$C56</f>
        <v>#DIV/0!</v>
      </c>
      <c r="AC58" s="126"/>
      <c r="AD58" s="130"/>
      <c r="AE58" s="128">
        <f>SUM(AE52:AE52)</f>
        <v>0</v>
      </c>
      <c r="AF58" s="132" t="e">
        <f>+AE58/$C56</f>
        <v>#DIV/0!</v>
      </c>
      <c r="AG58" s="126"/>
      <c r="AH58" s="130"/>
      <c r="AI58" s="128">
        <f>SUM(AI52:AI52)</f>
        <v>0</v>
      </c>
      <c r="AJ58" s="132" t="e">
        <f>+AI58/$C56</f>
        <v>#DIV/0!</v>
      </c>
      <c r="AK58" s="126"/>
      <c r="AL58" s="130"/>
      <c r="AM58" s="128">
        <f>SUM(AM52:AM52)</f>
        <v>0</v>
      </c>
      <c r="AN58" s="132" t="e">
        <f>+AM58/$C56</f>
        <v>#DIV/0!</v>
      </c>
      <c r="AO58" s="126"/>
      <c r="AP58" s="130"/>
      <c r="AQ58" s="128">
        <f>SUM(AQ52:AQ52)</f>
        <v>0</v>
      </c>
      <c r="AR58" s="132" t="e">
        <f>+AQ58/$C56</f>
        <v>#DIV/0!</v>
      </c>
      <c r="AS58" s="126"/>
      <c r="AT58" s="130"/>
      <c r="AU58" s="128">
        <f>SUM(AU52:AU52)</f>
        <v>0</v>
      </c>
      <c r="AV58" s="132" t="e">
        <f>+AU58/$C56</f>
        <v>#DIV/0!</v>
      </c>
      <c r="AW58" s="126"/>
      <c r="AX58" s="130"/>
      <c r="AY58" s="128">
        <f>SUM(AY52:AY52)</f>
        <v>0</v>
      </c>
      <c r="AZ58" s="132" t="e">
        <f>+AY58/$C56</f>
        <v>#DIV/0!</v>
      </c>
      <c r="BA58" s="126"/>
      <c r="BB58" s="130"/>
      <c r="BC58" s="194">
        <f>SUM(BC52:BC52)</f>
        <v>0</v>
      </c>
      <c r="BD58" s="196" t="e">
        <f>+BC58/$C56</f>
        <v>#DIV/0!</v>
      </c>
      <c r="BE58" s="38"/>
      <c r="BF58" s="197"/>
      <c r="BG58" s="194">
        <f>SUM(BG52:BG52)</f>
        <v>0</v>
      </c>
      <c r="BH58" s="196" t="e">
        <f>+BG58/$C56</f>
        <v>#DIV/0!</v>
      </c>
      <c r="BI58" s="38"/>
      <c r="BJ58" s="197"/>
      <c r="BK58" s="194">
        <f>SUM(BK52:BK52)</f>
        <v>0</v>
      </c>
      <c r="BL58" s="196" t="e">
        <f>+BK58/$C56</f>
        <v>#DIV/0!</v>
      </c>
      <c r="BM58" s="38"/>
      <c r="BN58" s="197"/>
      <c r="BO58" s="194">
        <f>SUM(BO52:BO52)</f>
        <v>0</v>
      </c>
      <c r="BP58" s="196" t="e">
        <f>+BO58/$C56</f>
        <v>#DIV/0!</v>
      </c>
      <c r="BQ58" s="38"/>
      <c r="BR58" s="197"/>
      <c r="BT58" s="38"/>
      <c r="BU58" s="38"/>
    </row>
    <row r="59" spans="1:74" s="203" customFormat="1" ht="10.95" customHeight="1" thickBot="1">
      <c r="A59" s="118"/>
      <c r="B59" s="40" t="s">
        <v>465</v>
      </c>
      <c r="C59" s="363"/>
      <c r="D59" s="352"/>
      <c r="E59" s="352"/>
      <c r="F59" s="353"/>
      <c r="G59" s="121"/>
      <c r="H59" s="122"/>
      <c r="I59" s="134" t="e">
        <f>SUM(I52:I56)</f>
        <v>#REF!</v>
      </c>
      <c r="J59" s="135" t="e">
        <f>+I59/$D56</f>
        <v>#REF!</v>
      </c>
      <c r="K59" s="121"/>
      <c r="L59" s="126"/>
      <c r="M59" s="134">
        <f>SUM(M52:M52)</f>
        <v>0</v>
      </c>
      <c r="N59" s="135" t="e">
        <f>+M59/$D56</f>
        <v>#REF!</v>
      </c>
      <c r="O59" s="121"/>
      <c r="P59" s="126"/>
      <c r="Q59" s="134" t="e">
        <f>SUM(Q52:Q56)</f>
        <v>#REF!</v>
      </c>
      <c r="R59" s="135" t="e">
        <f>+Q59/$D56</f>
        <v>#REF!</v>
      </c>
      <c r="S59" s="121"/>
      <c r="T59" s="126"/>
      <c r="U59" s="134" t="e">
        <f>SUM(U52:U56)</f>
        <v>#REF!</v>
      </c>
      <c r="V59" s="135" t="e">
        <f>+U59/$D56</f>
        <v>#REF!</v>
      </c>
      <c r="W59" s="121"/>
      <c r="X59" s="126"/>
      <c r="Y59" s="134" t="e">
        <f>SUM(Y52:Y56)</f>
        <v>#REF!</v>
      </c>
      <c r="Z59" s="135" t="e">
        <f>+Y59/$D56</f>
        <v>#REF!</v>
      </c>
      <c r="AA59" s="121"/>
      <c r="AB59" s="126"/>
      <c r="AC59" s="134">
        <f>SUM(AC52:AC56)</f>
        <v>0</v>
      </c>
      <c r="AD59" s="135" t="e">
        <f>+AC59/$D56</f>
        <v>#REF!</v>
      </c>
      <c r="AE59" s="121"/>
      <c r="AF59" s="126"/>
      <c r="AG59" s="134" t="e">
        <f>SUM(AG52:AG56)</f>
        <v>#REF!</v>
      </c>
      <c r="AH59" s="135" t="e">
        <f>+AG59/$D56</f>
        <v>#REF!</v>
      </c>
      <c r="AI59" s="121"/>
      <c r="AJ59" s="126"/>
      <c r="AK59" s="134" t="e">
        <f>SUM(AK52:AK56)</f>
        <v>#REF!</v>
      </c>
      <c r="AL59" s="135" t="e">
        <f>+AK59/$D56</f>
        <v>#REF!</v>
      </c>
      <c r="AM59" s="121"/>
      <c r="AN59" s="126"/>
      <c r="AO59" s="134" t="e">
        <f>SUM(AO52:AO56)</f>
        <v>#REF!</v>
      </c>
      <c r="AP59" s="135" t="e">
        <f>+AO59/$D56</f>
        <v>#REF!</v>
      </c>
      <c r="AQ59" s="121"/>
      <c r="AR59" s="126"/>
      <c r="AS59" s="134" t="e">
        <f>SUM(AS52:AS56)</f>
        <v>#REF!</v>
      </c>
      <c r="AT59" s="135" t="e">
        <f>+AS59/$D56</f>
        <v>#REF!</v>
      </c>
      <c r="AU59" s="121"/>
      <c r="AV59" s="126"/>
      <c r="AW59" s="134" t="e">
        <f>SUM(AW52:AW56)</f>
        <v>#REF!</v>
      </c>
      <c r="AX59" s="135" t="e">
        <f>+AW59/$D56</f>
        <v>#REF!</v>
      </c>
      <c r="AY59" s="121"/>
      <c r="AZ59" s="126"/>
      <c r="BA59" s="134" t="e">
        <f>SUM(BA52:BA56)</f>
        <v>#REF!</v>
      </c>
      <c r="BB59" s="135" t="e">
        <f>+BA59/$D56</f>
        <v>#REF!</v>
      </c>
      <c r="BC59" s="189"/>
      <c r="BD59" s="38"/>
      <c r="BE59" s="198" t="e">
        <f>SUM(BE52:BE56)</f>
        <v>#REF!</v>
      </c>
      <c r="BF59" s="199" t="e">
        <f>+BE59/$D56</f>
        <v>#REF!</v>
      </c>
      <c r="BG59" s="189"/>
      <c r="BH59" s="38"/>
      <c r="BI59" s="198" t="e">
        <f>SUM(BI52:BI56)</f>
        <v>#REF!</v>
      </c>
      <c r="BJ59" s="199" t="e">
        <f>+BI59/$D56</f>
        <v>#REF!</v>
      </c>
      <c r="BK59" s="189"/>
      <c r="BL59" s="38"/>
      <c r="BM59" s="198" t="e">
        <f>SUM(BM52:BM56)</f>
        <v>#REF!</v>
      </c>
      <c r="BN59" s="199" t="e">
        <f>+BM59/$D56</f>
        <v>#REF!</v>
      </c>
      <c r="BO59" s="189"/>
      <c r="BP59" s="38"/>
      <c r="BQ59" s="198" t="e">
        <f>SUM(BQ52:BQ56)</f>
        <v>#REF!</v>
      </c>
      <c r="BR59" s="199" t="e">
        <f>+BQ59/$D56</f>
        <v>#REF!</v>
      </c>
      <c r="BT59" s="204"/>
      <c r="BU59" s="204"/>
    </row>
    <row r="60" spans="1:74" s="101" customFormat="1" ht="10.95" customHeight="1">
      <c r="A60" s="118"/>
      <c r="B60" s="40"/>
      <c r="C60" s="363"/>
      <c r="D60" s="352"/>
      <c r="E60" s="352"/>
      <c r="F60" s="353"/>
      <c r="G60" s="121"/>
      <c r="H60" s="122"/>
      <c r="I60" s="123"/>
      <c r="J60" s="124"/>
      <c r="K60" s="121"/>
      <c r="L60" s="126"/>
      <c r="M60" s="123"/>
      <c r="N60" s="124"/>
      <c r="O60" s="121"/>
      <c r="P60" s="126"/>
      <c r="Q60" s="123"/>
      <c r="R60" s="124"/>
      <c r="S60" s="121"/>
      <c r="T60" s="126"/>
      <c r="U60" s="123"/>
      <c r="V60" s="124"/>
      <c r="W60" s="121"/>
      <c r="X60" s="126"/>
      <c r="Y60" s="123"/>
      <c r="Z60" s="124"/>
      <c r="AA60" s="121"/>
      <c r="AB60" s="126"/>
      <c r="AC60" s="123"/>
      <c r="AD60" s="124"/>
      <c r="AE60" s="121"/>
      <c r="AF60" s="126"/>
      <c r="AG60" s="123"/>
      <c r="AH60" s="124"/>
      <c r="AI60" s="121"/>
      <c r="AJ60" s="126"/>
      <c r="AK60" s="123"/>
      <c r="AL60" s="124"/>
      <c r="AM60" s="121"/>
      <c r="AN60" s="126"/>
      <c r="AO60" s="123"/>
      <c r="AP60" s="124"/>
      <c r="AQ60" s="121"/>
      <c r="AR60" s="126"/>
      <c r="AS60" s="123"/>
      <c r="AT60" s="124"/>
      <c r="AU60" s="121"/>
      <c r="AV60" s="126"/>
      <c r="AW60" s="123"/>
      <c r="AX60" s="124"/>
      <c r="AY60" s="121"/>
      <c r="AZ60" s="126"/>
      <c r="BA60" s="123"/>
      <c r="BB60" s="124"/>
      <c r="BC60" s="189"/>
      <c r="BD60" s="38"/>
      <c r="BE60" s="191"/>
      <c r="BF60" s="193"/>
      <c r="BG60" s="189"/>
      <c r="BH60" s="38"/>
      <c r="BI60" s="191"/>
      <c r="BJ60" s="193"/>
      <c r="BK60" s="189"/>
      <c r="BL60" s="38"/>
      <c r="BM60" s="191"/>
      <c r="BN60" s="193"/>
      <c r="BO60" s="189"/>
      <c r="BP60" s="38"/>
      <c r="BQ60" s="191"/>
      <c r="BR60" s="193"/>
      <c r="BT60" s="38"/>
      <c r="BU60" s="38"/>
    </row>
    <row r="61" spans="1:74" s="101" customFormat="1" ht="10.95" customHeight="1">
      <c r="A61" s="118"/>
      <c r="B61" s="40" t="s">
        <v>470</v>
      </c>
      <c r="C61" s="362">
        <f>TRUNC(+C56+C56*'Orçamento Sintético'!$D$783/100,2)</f>
        <v>0</v>
      </c>
      <c r="D61" s="352"/>
      <c r="E61" s="352"/>
      <c r="F61" s="353"/>
      <c r="G61" s="350">
        <f>TRUNC(+G58+G58*'Orçamento Sintético'!$D$783/100,2)</f>
        <v>0</v>
      </c>
      <c r="H61" s="129"/>
      <c r="I61" s="126"/>
      <c r="J61" s="130"/>
      <c r="K61" s="128">
        <f>TRUNC(+K58+K58*'[2]Orçamento Desonerado'!$F$709/100,2)</f>
        <v>0</v>
      </c>
      <c r="L61" s="129"/>
      <c r="M61" s="126"/>
      <c r="N61" s="130"/>
      <c r="O61" s="128">
        <f>TRUNC(+O58+O58*'[2]Orçamento Desonerado'!$F$709/100,2)</f>
        <v>0</v>
      </c>
      <c r="P61" s="129"/>
      <c r="Q61" s="126"/>
      <c r="R61" s="130"/>
      <c r="S61" s="128">
        <f>TRUNC(+S58+S58*'[2]Orçamento Desonerado'!$F$709/100,2)</f>
        <v>0</v>
      </c>
      <c r="T61" s="129"/>
      <c r="U61" s="126"/>
      <c r="V61" s="130"/>
      <c r="W61" s="128">
        <f>TRUNC(+W58+W58*'[2]Orçamento Desonerado'!$F$709/100,2)</f>
        <v>0</v>
      </c>
      <c r="X61" s="129"/>
      <c r="Y61" s="126"/>
      <c r="Z61" s="130"/>
      <c r="AA61" s="128">
        <f>TRUNC(+AA58+AA58*'[2]Orçamento Desonerado'!$F$709/100,2)</f>
        <v>0</v>
      </c>
      <c r="AB61" s="129"/>
      <c r="AC61" s="126"/>
      <c r="AD61" s="130"/>
      <c r="AE61" s="128">
        <f>TRUNC(+AE58+AE58*'[2]Orçamento Desonerado'!$F$709/100,2)</f>
        <v>0</v>
      </c>
      <c r="AF61" s="129"/>
      <c r="AG61" s="126"/>
      <c r="AH61" s="130"/>
      <c r="AI61" s="128">
        <f>TRUNC(+AI58+AI58*'[2]Orçamento Desonerado'!$F$709/100,2)</f>
        <v>0</v>
      </c>
      <c r="AJ61" s="129"/>
      <c r="AK61" s="126"/>
      <c r="AL61" s="130"/>
      <c r="AM61" s="128">
        <f>TRUNC(+AM58+AM58*'[2]Orçamento Desonerado'!$F$709/100,2)</f>
        <v>0</v>
      </c>
      <c r="AN61" s="129"/>
      <c r="AO61" s="126"/>
      <c r="AP61" s="130"/>
      <c r="AQ61" s="128">
        <f>TRUNC(+AQ58+AQ58*'[2]Orçamento Desonerado'!$F$709/100,2)</f>
        <v>0</v>
      </c>
      <c r="AR61" s="129"/>
      <c r="AS61" s="126"/>
      <c r="AT61" s="130"/>
      <c r="AU61" s="128">
        <f>TRUNC(+AU58+AU58*'[2]Orçamento Desonerado'!$F$709/100,2)</f>
        <v>0</v>
      </c>
      <c r="AV61" s="129"/>
      <c r="AW61" s="126"/>
      <c r="AX61" s="130"/>
      <c r="AY61" s="128">
        <f>TRUNC(+AY58+AY58*'[2]Orçamento Desonerado'!$F$709/100,2)</f>
        <v>0</v>
      </c>
      <c r="AZ61" s="129"/>
      <c r="BA61" s="126"/>
      <c r="BB61" s="130"/>
      <c r="BC61" s="128">
        <f>TRUNC(+BC58+BC58*'[2]Orçamento Desonerado'!$F$709/100,2)</f>
        <v>0</v>
      </c>
      <c r="BD61" s="129"/>
      <c r="BE61" s="126"/>
      <c r="BF61" s="130"/>
      <c r="BG61" s="128">
        <f>TRUNC(+BG58+BG58*'[2]Orçamento Desonerado'!$F$709/100,2)</f>
        <v>0</v>
      </c>
      <c r="BH61" s="129"/>
      <c r="BI61" s="126"/>
      <c r="BJ61" s="130"/>
      <c r="BK61" s="128">
        <f>TRUNC(+BK58+BK58*'[2]Orçamento Desonerado'!$F$709/100,2)</f>
        <v>0</v>
      </c>
      <c r="BL61" s="129"/>
      <c r="BM61" s="126"/>
      <c r="BN61" s="130"/>
      <c r="BO61" s="128">
        <f>TRUNC(+BO58+BO58*'[2]Orçamento Desonerado'!$F$709/100,2)</f>
        <v>0</v>
      </c>
      <c r="BP61" s="129"/>
      <c r="BQ61" s="126"/>
      <c r="BR61" s="130"/>
      <c r="BT61" s="38"/>
      <c r="BU61" s="38"/>
    </row>
    <row r="62" spans="1:74" s="101" customFormat="1" ht="10.95" customHeight="1">
      <c r="A62" s="118"/>
      <c r="B62" s="40" t="s">
        <v>471</v>
      </c>
      <c r="C62" s="363"/>
      <c r="D62" s="343" t="e">
        <f>TRUNC(+D56+D56*'Orçamento Sintético'!$D$783/100,2)</f>
        <v>#REF!</v>
      </c>
      <c r="E62" s="343" t="e">
        <f>SUM(C61,D62)</f>
        <v>#REF!</v>
      </c>
      <c r="F62" s="353"/>
      <c r="G62" s="121"/>
      <c r="H62" s="122"/>
      <c r="I62" s="343" t="e">
        <f>TRUNC(+I59+I59*'Orçamento Sintético'!$D$783/100,2)</f>
        <v>#REF!</v>
      </c>
      <c r="J62" s="135"/>
      <c r="K62" s="121"/>
      <c r="L62" s="122"/>
      <c r="M62" s="343">
        <f>TRUNC(+M59+M59*'[2]Orçamento Desonerado'!$F$709/100)</f>
        <v>0</v>
      </c>
      <c r="N62" s="135"/>
      <c r="O62" s="121"/>
      <c r="P62" s="122"/>
      <c r="Q62" s="343" t="e">
        <f>TRUNC(+Q59+Q59*'[2]Orçamento Desonerado'!$F$709/100)</f>
        <v>#REF!</v>
      </c>
      <c r="R62" s="135"/>
      <c r="S62" s="121"/>
      <c r="T62" s="122"/>
      <c r="U62" s="343" t="e">
        <f>TRUNC(+U59+U59*'[2]Orçamento Desonerado'!$F$709/100)</f>
        <v>#REF!</v>
      </c>
      <c r="V62" s="135"/>
      <c r="W62" s="121"/>
      <c r="X62" s="122"/>
      <c r="Y62" s="343" t="e">
        <f>TRUNC(+Y59+Y59*'[2]Orçamento Desonerado'!$F$709/100)</f>
        <v>#REF!</v>
      </c>
      <c r="Z62" s="135"/>
      <c r="AA62" s="121"/>
      <c r="AB62" s="122"/>
      <c r="AC62" s="343">
        <f>TRUNC(+AC59+AC59*'[2]Orçamento Desonerado'!$F$709/100)</f>
        <v>0</v>
      </c>
      <c r="AD62" s="135"/>
      <c r="AE62" s="121"/>
      <c r="AF62" s="122"/>
      <c r="AG62" s="343" t="e">
        <f>TRUNC(+AG59+AG59*'[2]Orçamento Desonerado'!$F$709/100)</f>
        <v>#REF!</v>
      </c>
      <c r="AH62" s="135"/>
      <c r="AI62" s="121"/>
      <c r="AJ62" s="122"/>
      <c r="AK62" s="343" t="e">
        <f>TRUNC(+AK59+AK59*'[2]Orçamento Desonerado'!$F$709/100)</f>
        <v>#REF!</v>
      </c>
      <c r="AL62" s="135"/>
      <c r="AM62" s="121"/>
      <c r="AN62" s="122"/>
      <c r="AO62" s="343" t="e">
        <f>TRUNC(+AO59+AO59*'[2]Orçamento Desonerado'!$F$709/100)</f>
        <v>#REF!</v>
      </c>
      <c r="AP62" s="135"/>
      <c r="AQ62" s="121"/>
      <c r="AR62" s="122"/>
      <c r="AS62" s="343" t="e">
        <f>TRUNC(+AS59+AS59*'[2]Orçamento Desonerado'!$F$709/100)</f>
        <v>#REF!</v>
      </c>
      <c r="AT62" s="135"/>
      <c r="AU62" s="121"/>
      <c r="AV62" s="122"/>
      <c r="AW62" s="343" t="e">
        <f>TRUNC(+AW59+AW59*'[2]Orçamento Desonerado'!$F$709/100)</f>
        <v>#REF!</v>
      </c>
      <c r="AX62" s="135"/>
      <c r="AY62" s="121"/>
      <c r="AZ62" s="122"/>
      <c r="BA62" s="343" t="e">
        <f>TRUNC(+BA59+BA59*'[2]Orçamento Desonerado'!$F$709/100)</f>
        <v>#REF!</v>
      </c>
      <c r="BB62" s="135"/>
      <c r="BC62" s="121"/>
      <c r="BD62" s="137"/>
      <c r="BE62" s="111" t="e">
        <f>TRUNC(+BE59+BE59*'[2]Orçamento Desonerado'!$F$709/100)</f>
        <v>#REF!</v>
      </c>
      <c r="BF62" s="135"/>
      <c r="BG62" s="121"/>
      <c r="BH62" s="137"/>
      <c r="BI62" s="111" t="e">
        <f>TRUNC(+BI59+BI59*'[2]Orçamento Desonerado'!$F$709/100)</f>
        <v>#REF!</v>
      </c>
      <c r="BJ62" s="135"/>
      <c r="BK62" s="121"/>
      <c r="BL62" s="137"/>
      <c r="BM62" s="111" t="e">
        <f>TRUNC(+BM59+BM59*'[2]Orçamento Desonerado'!$F$709/100)</f>
        <v>#REF!</v>
      </c>
      <c r="BN62" s="135"/>
      <c r="BO62" s="121"/>
      <c r="BP62" s="137"/>
      <c r="BQ62" s="111" t="e">
        <f>TRUNC(+BQ59+BQ59*'[2]Orçamento Desonerado'!$F$709/100)</f>
        <v>#REF!</v>
      </c>
      <c r="BR62" s="135"/>
      <c r="BT62" s="38"/>
      <c r="BU62" s="38"/>
    </row>
    <row r="63" spans="1:74" s="101" customFormat="1" ht="10.199999999999999" thickBot="1">
      <c r="A63" s="367"/>
      <c r="B63" s="368"/>
      <c r="C63" s="364"/>
      <c r="D63" s="354"/>
      <c r="E63" s="354"/>
      <c r="F63" s="355"/>
      <c r="G63" s="202"/>
      <c r="H63" s="237"/>
      <c r="I63" s="344"/>
      <c r="J63" s="345"/>
      <c r="K63" s="202"/>
      <c r="L63" s="201"/>
      <c r="M63" s="344"/>
      <c r="N63" s="345"/>
      <c r="O63" s="202"/>
      <c r="P63" s="201"/>
      <c r="Q63" s="344"/>
      <c r="R63" s="345"/>
      <c r="S63" s="202"/>
      <c r="T63" s="201"/>
      <c r="U63" s="344"/>
      <c r="V63" s="345"/>
      <c r="W63" s="202"/>
      <c r="X63" s="201"/>
      <c r="Y63" s="344"/>
      <c r="Z63" s="345"/>
      <c r="AA63" s="202"/>
      <c r="AB63" s="201"/>
      <c r="AC63" s="344"/>
      <c r="AD63" s="345"/>
      <c r="AE63" s="202"/>
      <c r="AF63" s="201"/>
      <c r="AG63" s="344"/>
      <c r="AH63" s="345"/>
      <c r="AI63" s="202"/>
      <c r="AJ63" s="201"/>
      <c r="AK63" s="344"/>
      <c r="AL63" s="345"/>
      <c r="AM63" s="202"/>
      <c r="AN63" s="201"/>
      <c r="AO63" s="344"/>
      <c r="AP63" s="345"/>
      <c r="AQ63" s="202"/>
      <c r="AR63" s="201"/>
      <c r="AS63" s="344"/>
      <c r="AT63" s="345"/>
      <c r="AU63" s="202"/>
      <c r="AV63" s="201"/>
      <c r="AW63" s="344"/>
      <c r="AX63" s="345"/>
      <c r="AY63" s="202"/>
      <c r="AZ63" s="201"/>
      <c r="BA63" s="344"/>
      <c r="BB63" s="345"/>
      <c r="BC63" s="208"/>
      <c r="BD63" s="204"/>
      <c r="BE63" s="210"/>
      <c r="BF63" s="212"/>
      <c r="BG63" s="208"/>
      <c r="BH63" s="204"/>
      <c r="BI63" s="210"/>
      <c r="BJ63" s="212"/>
      <c r="BK63" s="208"/>
      <c r="BL63" s="204"/>
      <c r="BM63" s="210"/>
      <c r="BN63" s="212"/>
      <c r="BO63" s="208"/>
      <c r="BP63" s="204"/>
      <c r="BQ63" s="210"/>
      <c r="BR63" s="212"/>
      <c r="BT63" s="38"/>
      <c r="BU63" s="38"/>
    </row>
    <row r="64" spans="1:74" s="155" customFormat="1" ht="9.6" hidden="1">
      <c r="A64" s="213"/>
      <c r="B64" s="214" t="s">
        <v>472</v>
      </c>
      <c r="C64" s="215"/>
      <c r="D64" s="215"/>
      <c r="E64" s="216"/>
      <c r="F64" s="216"/>
      <c r="G64" s="217"/>
      <c r="H64" s="218"/>
      <c r="I64" s="215"/>
      <c r="J64" s="219"/>
      <c r="K64" s="220"/>
      <c r="L64" s="218"/>
      <c r="M64" s="215"/>
      <c r="N64" s="216"/>
      <c r="O64" s="217"/>
      <c r="P64" s="218"/>
      <c r="Q64" s="215"/>
      <c r="R64" s="219"/>
      <c r="S64" s="220"/>
      <c r="T64" s="218"/>
      <c r="U64" s="215"/>
      <c r="V64" s="216"/>
      <c r="W64" s="357"/>
      <c r="X64" s="358"/>
      <c r="Y64" s="359"/>
      <c r="Z64" s="360"/>
      <c r="AA64" s="220"/>
      <c r="AB64" s="218"/>
      <c r="AC64" s="215"/>
      <c r="AD64" s="219"/>
      <c r="AE64" s="217"/>
      <c r="AF64" s="218"/>
      <c r="AG64" s="215"/>
      <c r="AH64" s="219"/>
      <c r="AI64" s="217"/>
      <c r="AJ64" s="218"/>
      <c r="AK64" s="215"/>
      <c r="AL64" s="219"/>
      <c r="AM64" s="217"/>
      <c r="AN64" s="218"/>
      <c r="AO64" s="215"/>
      <c r="AP64" s="219"/>
      <c r="AQ64" s="217"/>
      <c r="AR64" s="218"/>
      <c r="AS64" s="215"/>
      <c r="AT64" s="219"/>
      <c r="AU64" s="217"/>
      <c r="AV64" s="218"/>
      <c r="AW64" s="215"/>
      <c r="AX64" s="219"/>
      <c r="AY64" s="217"/>
      <c r="AZ64" s="218"/>
      <c r="BA64" s="215"/>
      <c r="BB64" s="219"/>
      <c r="BC64" s="217"/>
      <c r="BD64" s="218"/>
      <c r="BE64" s="215"/>
      <c r="BF64" s="219"/>
      <c r="BG64" s="217"/>
      <c r="BH64" s="218"/>
      <c r="BI64" s="215"/>
      <c r="BJ64" s="219"/>
      <c r="BK64" s="217"/>
      <c r="BL64" s="218"/>
      <c r="BM64" s="215"/>
      <c r="BN64" s="219"/>
      <c r="BO64" s="217"/>
      <c r="BP64" s="218"/>
      <c r="BQ64" s="215"/>
      <c r="BR64" s="219"/>
      <c r="BT64" s="156"/>
      <c r="BU64" s="156"/>
    </row>
    <row r="65" spans="1:74" s="102" customFormat="1" ht="9.6" hidden="1">
      <c r="A65" s="157">
        <v>20</v>
      </c>
      <c r="B65" s="158" t="str">
        <f>VLOOKUP(A65,'[2]Orçamento Desonerado'!$A$10:$L$760,4,FALSE)</f>
        <v>ESTRUTURA METÁLICA</v>
      </c>
      <c r="C65" s="159">
        <f>'[2]Orçamento Desonerado'!J720</f>
        <v>0</v>
      </c>
      <c r="D65" s="159">
        <f>'[2]Orçamento Desonerado'!K720</f>
        <v>0</v>
      </c>
      <c r="E65" s="160">
        <f>C65+D65</f>
        <v>0</v>
      </c>
      <c r="F65" s="160" t="e">
        <f>+E65/E$43*100</f>
        <v>#DIV/0!</v>
      </c>
      <c r="G65" s="161">
        <f>+H65*$C65</f>
        <v>0</v>
      </c>
      <c r="H65" s="162"/>
      <c r="I65" s="163">
        <f>+J65*$D65</f>
        <v>0</v>
      </c>
      <c r="J65" s="164">
        <v>0</v>
      </c>
      <c r="K65" s="161">
        <f>+L65*$C65</f>
        <v>0</v>
      </c>
      <c r="L65" s="165">
        <v>0.1</v>
      </c>
      <c r="M65" s="163">
        <f>+N65*$D65</f>
        <v>0</v>
      </c>
      <c r="N65" s="164">
        <v>0.1</v>
      </c>
      <c r="O65" s="161">
        <f>+P65*$C65</f>
        <v>0</v>
      </c>
      <c r="P65" s="165">
        <v>0.3</v>
      </c>
      <c r="Q65" s="163">
        <f>+R65*$D65</f>
        <v>0</v>
      </c>
      <c r="R65" s="164">
        <f>P65</f>
        <v>0.3</v>
      </c>
      <c r="S65" s="161">
        <f>+T65*$C65</f>
        <v>0</v>
      </c>
      <c r="T65" s="165">
        <v>0.3</v>
      </c>
      <c r="U65" s="163">
        <f>+V65*$D65</f>
        <v>0</v>
      </c>
      <c r="V65" s="164">
        <f>T65</f>
        <v>0.3</v>
      </c>
      <c r="W65" s="85">
        <f>+X65*$C65</f>
        <v>0</v>
      </c>
      <c r="X65" s="167">
        <v>0.2</v>
      </c>
      <c r="Y65" s="87">
        <f>+Z65*$D65</f>
        <v>0</v>
      </c>
      <c r="Z65" s="88">
        <f>X65</f>
        <v>0.2</v>
      </c>
      <c r="AA65" s="161">
        <f>+AB65*$C65</f>
        <v>0</v>
      </c>
      <c r="AB65" s="165">
        <v>0.1</v>
      </c>
      <c r="AC65" s="163">
        <f>+AD65*$D65</f>
        <v>0</v>
      </c>
      <c r="AD65" s="164">
        <f>AB65</f>
        <v>0.1</v>
      </c>
      <c r="AE65" s="161">
        <f>+AF65*$C65</f>
        <v>0</v>
      </c>
      <c r="AF65" s="165"/>
      <c r="AG65" s="163">
        <f>+AH65*$D65</f>
        <v>0</v>
      </c>
      <c r="AH65" s="164">
        <v>0</v>
      </c>
      <c r="AI65" s="161">
        <f>+AJ65*$C65</f>
        <v>0</v>
      </c>
      <c r="AJ65" s="165"/>
      <c r="AK65" s="163">
        <f>+AL65*$D65</f>
        <v>0</v>
      </c>
      <c r="AL65" s="164">
        <v>0</v>
      </c>
      <c r="AM65" s="161">
        <f>+AN65*$C65</f>
        <v>0</v>
      </c>
      <c r="AN65" s="164"/>
      <c r="AO65" s="163">
        <f>+AP65*$D65</f>
        <v>0</v>
      </c>
      <c r="AP65" s="164">
        <v>0</v>
      </c>
      <c r="AQ65" s="161">
        <f>+AR65*$C65</f>
        <v>0</v>
      </c>
      <c r="AR65" s="164"/>
      <c r="AS65" s="163">
        <f>+AT65*$D65</f>
        <v>0</v>
      </c>
      <c r="AT65" s="166">
        <v>0</v>
      </c>
      <c r="AU65" s="161">
        <f>+AV65*$C65</f>
        <v>0</v>
      </c>
      <c r="AV65" s="164"/>
      <c r="AW65" s="163">
        <f>+AX65*$D65</f>
        <v>0</v>
      </c>
      <c r="AX65" s="166">
        <v>0</v>
      </c>
      <c r="AY65" s="161">
        <f>+AZ65*$C65</f>
        <v>0</v>
      </c>
      <c r="AZ65" s="164"/>
      <c r="BA65" s="163">
        <f>+BB65*$D65</f>
        <v>0</v>
      </c>
      <c r="BB65" s="166">
        <v>0</v>
      </c>
      <c r="BC65" s="161">
        <f>+BD65*$C65</f>
        <v>0</v>
      </c>
      <c r="BD65" s="164"/>
      <c r="BE65" s="163">
        <f>+BF65*$D65</f>
        <v>0</v>
      </c>
      <c r="BF65" s="166">
        <v>0</v>
      </c>
      <c r="BG65" s="161">
        <f>+BH65*$C65</f>
        <v>0</v>
      </c>
      <c r="BH65" s="164"/>
      <c r="BI65" s="163">
        <f>+BJ65*$D65</f>
        <v>0</v>
      </c>
      <c r="BJ65" s="166">
        <v>0</v>
      </c>
      <c r="BK65" s="161">
        <f>+BL65*$C65</f>
        <v>0</v>
      </c>
      <c r="BL65" s="164"/>
      <c r="BM65" s="163">
        <f>+BN65*$D65</f>
        <v>0</v>
      </c>
      <c r="BN65" s="166">
        <v>0</v>
      </c>
      <c r="BO65" s="161">
        <f>+BP65*$C65</f>
        <v>0</v>
      </c>
      <c r="BP65" s="164"/>
      <c r="BQ65" s="163">
        <f>+BR65*$D65</f>
        <v>0</v>
      </c>
      <c r="BR65" s="166">
        <v>0</v>
      </c>
      <c r="BT65" s="168">
        <f>+BP65+BL65+BH65+BD65+AZ65+AV65+AR65+AN65+AJ65+AF65+AB65+X65+T65+P65+L65+H65</f>
        <v>1.0000000000000002</v>
      </c>
      <c r="BU65" s="168">
        <f>+BR65+BN65+BJ65+BF65+BB65+AX65+AT65+AP65+AL65+AH65+AD65+Z65+V65+R65+N65+J65</f>
        <v>1.0000000000000002</v>
      </c>
      <c r="BV65" s="102">
        <v>18</v>
      </c>
    </row>
    <row r="66" spans="1:74" s="101" customFormat="1" ht="9.6" hidden="1">
      <c r="A66" s="169"/>
      <c r="B66" s="170"/>
      <c r="C66" s="171"/>
      <c r="D66" s="171"/>
      <c r="E66" s="172"/>
      <c r="F66" s="172"/>
      <c r="G66" s="173"/>
      <c r="H66" s="174"/>
      <c r="I66" s="175"/>
      <c r="J66" s="176"/>
      <c r="K66" s="173"/>
      <c r="L66" s="177"/>
      <c r="M66" s="175"/>
      <c r="N66" s="176"/>
      <c r="O66" s="173"/>
      <c r="P66" s="177"/>
      <c r="Q66" s="175"/>
      <c r="R66" s="176"/>
      <c r="S66" s="173"/>
      <c r="T66" s="177"/>
      <c r="U66" s="175"/>
      <c r="V66" s="176"/>
      <c r="W66" s="95"/>
      <c r="X66" s="107"/>
      <c r="Y66" s="97"/>
      <c r="Z66" s="98"/>
      <c r="AA66" s="173"/>
      <c r="AB66" s="177"/>
      <c r="AC66" s="175"/>
      <c r="AD66" s="176"/>
      <c r="AE66" s="173"/>
      <c r="AF66" s="177"/>
      <c r="AG66" s="175"/>
      <c r="AH66" s="176"/>
      <c r="AI66" s="173"/>
      <c r="AJ66" s="177"/>
      <c r="AK66" s="175"/>
      <c r="AL66" s="176"/>
      <c r="AM66" s="173"/>
      <c r="AN66" s="177"/>
      <c r="AO66" s="175"/>
      <c r="AP66" s="176"/>
      <c r="AQ66" s="173"/>
      <c r="AR66" s="177"/>
      <c r="AS66" s="175"/>
      <c r="AT66" s="178"/>
      <c r="AU66" s="173"/>
      <c r="AV66" s="177"/>
      <c r="AW66" s="175"/>
      <c r="AX66" s="178"/>
      <c r="AY66" s="173"/>
      <c r="AZ66" s="177"/>
      <c r="BA66" s="175"/>
      <c r="BB66" s="178"/>
      <c r="BC66" s="173"/>
      <c r="BD66" s="177"/>
      <c r="BE66" s="175"/>
      <c r="BF66" s="178"/>
      <c r="BG66" s="173"/>
      <c r="BH66" s="177"/>
      <c r="BI66" s="175"/>
      <c r="BJ66" s="178"/>
      <c r="BK66" s="173"/>
      <c r="BL66" s="177"/>
      <c r="BM66" s="175"/>
      <c r="BN66" s="178"/>
      <c r="BO66" s="173"/>
      <c r="BP66" s="177"/>
      <c r="BQ66" s="175"/>
      <c r="BR66" s="178"/>
      <c r="BT66" s="179"/>
      <c r="BU66" s="179"/>
    </row>
    <row r="67" spans="1:74" s="37" customFormat="1" ht="9.6" hidden="1">
      <c r="A67" s="180"/>
      <c r="B67" s="181" t="s">
        <v>473</v>
      </c>
      <c r="C67" s="182">
        <f>SUM(C65:C65)</f>
        <v>0</v>
      </c>
      <c r="D67" s="182">
        <f>SUM(D65:D66)</f>
        <v>0</v>
      </c>
      <c r="E67" s="182">
        <f>SUM(E65:E66)</f>
        <v>0</v>
      </c>
      <c r="F67" s="183" t="e">
        <f>SUM(F50:F66)</f>
        <v>#DIV/0!</v>
      </c>
      <c r="G67" s="184"/>
      <c r="H67" s="185"/>
      <c r="I67" s="171"/>
      <c r="J67" s="171"/>
      <c r="K67" s="184"/>
      <c r="L67" s="171"/>
      <c r="M67" s="171"/>
      <c r="N67" s="171"/>
      <c r="O67" s="184"/>
      <c r="P67" s="171"/>
      <c r="Q67" s="171"/>
      <c r="R67" s="171"/>
      <c r="S67" s="184"/>
      <c r="T67" s="171"/>
      <c r="U67" s="171"/>
      <c r="V67" s="171"/>
      <c r="W67" s="113"/>
      <c r="X67" s="105"/>
      <c r="Y67" s="105"/>
      <c r="Z67" s="115"/>
      <c r="AA67" s="184"/>
      <c r="AB67" s="171"/>
      <c r="AC67" s="171"/>
      <c r="AD67" s="171"/>
      <c r="AE67" s="184"/>
      <c r="AF67" s="171"/>
      <c r="AG67" s="171"/>
      <c r="AH67" s="171"/>
      <c r="AI67" s="184"/>
      <c r="AJ67" s="171"/>
      <c r="AK67" s="171"/>
      <c r="AL67" s="171"/>
      <c r="AM67" s="184"/>
      <c r="AN67" s="171"/>
      <c r="AO67" s="171"/>
      <c r="AP67" s="171"/>
      <c r="AQ67" s="184"/>
      <c r="AR67" s="171"/>
      <c r="AS67" s="171"/>
      <c r="AT67" s="186"/>
      <c r="AU67" s="184"/>
      <c r="AV67" s="171"/>
      <c r="AW67" s="171"/>
      <c r="AX67" s="186"/>
      <c r="AY67" s="184"/>
      <c r="AZ67" s="171"/>
      <c r="BA67" s="171"/>
      <c r="BB67" s="186"/>
      <c r="BC67" s="184"/>
      <c r="BD67" s="171"/>
      <c r="BE67" s="171"/>
      <c r="BF67" s="186"/>
      <c r="BG67" s="184"/>
      <c r="BH67" s="171"/>
      <c r="BI67" s="171"/>
      <c r="BJ67" s="186"/>
      <c r="BK67" s="184"/>
      <c r="BL67" s="171"/>
      <c r="BM67" s="171"/>
      <c r="BN67" s="186"/>
      <c r="BO67" s="184"/>
      <c r="BP67" s="171"/>
      <c r="BQ67" s="171"/>
      <c r="BR67" s="186"/>
      <c r="BT67" s="38"/>
      <c r="BU67" s="38"/>
    </row>
    <row r="68" spans="1:74" s="101" customFormat="1" ht="9.6" hidden="1">
      <c r="A68" s="187"/>
      <c r="B68" s="37"/>
      <c r="C68" s="188"/>
      <c r="D68" s="188"/>
      <c r="E68" s="188"/>
      <c r="F68" s="188"/>
      <c r="G68" s="189"/>
      <c r="H68" s="190"/>
      <c r="I68" s="191"/>
      <c r="J68" s="192"/>
      <c r="K68" s="189"/>
      <c r="L68" s="38"/>
      <c r="M68" s="191"/>
      <c r="N68" s="192"/>
      <c r="O68" s="189"/>
      <c r="P68" s="38"/>
      <c r="Q68" s="191"/>
      <c r="R68" s="192"/>
      <c r="S68" s="189"/>
      <c r="T68" s="38"/>
      <c r="U68" s="191"/>
      <c r="V68" s="192"/>
      <c r="W68" s="121"/>
      <c r="X68" s="126"/>
      <c r="Y68" s="123"/>
      <c r="Z68" s="124"/>
      <c r="AA68" s="189"/>
      <c r="AB68" s="38"/>
      <c r="AC68" s="191"/>
      <c r="AD68" s="192"/>
      <c r="AE68" s="189"/>
      <c r="AF68" s="38"/>
      <c r="AG68" s="191"/>
      <c r="AH68" s="192"/>
      <c r="AI68" s="189"/>
      <c r="AJ68" s="38"/>
      <c r="AK68" s="191"/>
      <c r="AL68" s="192"/>
      <c r="AM68" s="189"/>
      <c r="AN68" s="38"/>
      <c r="AO68" s="191"/>
      <c r="AP68" s="192"/>
      <c r="AQ68" s="189"/>
      <c r="AR68" s="38"/>
      <c r="AS68" s="191"/>
      <c r="AT68" s="193"/>
      <c r="AU68" s="189"/>
      <c r="AV68" s="38"/>
      <c r="AW68" s="191"/>
      <c r="AX68" s="193"/>
      <c r="AY68" s="189"/>
      <c r="AZ68" s="38"/>
      <c r="BA68" s="191"/>
      <c r="BB68" s="193"/>
      <c r="BC68" s="189"/>
      <c r="BD68" s="38"/>
      <c r="BE68" s="191"/>
      <c r="BF68" s="193"/>
      <c r="BG68" s="189"/>
      <c r="BH68" s="38"/>
      <c r="BI68" s="191"/>
      <c r="BJ68" s="193"/>
      <c r="BK68" s="189"/>
      <c r="BL68" s="38"/>
      <c r="BM68" s="191"/>
      <c r="BN68" s="193"/>
      <c r="BO68" s="189"/>
      <c r="BP68" s="38"/>
      <c r="BQ68" s="191"/>
      <c r="BR68" s="193"/>
      <c r="BT68" s="38"/>
      <c r="BU68" s="38"/>
    </row>
    <row r="69" spans="1:74" s="101" customFormat="1" ht="9.6" hidden="1">
      <c r="A69" s="187"/>
      <c r="B69" s="37" t="s">
        <v>464</v>
      </c>
      <c r="C69" s="188"/>
      <c r="D69" s="188"/>
      <c r="E69" s="188"/>
      <c r="F69" s="188"/>
      <c r="G69" s="194">
        <f>SUM(G65:G66)</f>
        <v>0</v>
      </c>
      <c r="H69" s="195" t="e">
        <f>+G69/$C67</f>
        <v>#DIV/0!</v>
      </c>
      <c r="I69" s="38"/>
      <c r="J69" s="38"/>
      <c r="K69" s="194">
        <f>TRUNC(SUM(K65:K66),2)</f>
        <v>0</v>
      </c>
      <c r="L69" s="196" t="e">
        <f>+K69/$C67</f>
        <v>#DIV/0!</v>
      </c>
      <c r="M69" s="38"/>
      <c r="N69" s="38"/>
      <c r="O69" s="194">
        <f>TRUNC(SUM(O65:O66),2)</f>
        <v>0</v>
      </c>
      <c r="P69" s="196" t="e">
        <f>+O69/$C67</f>
        <v>#DIV/0!</v>
      </c>
      <c r="Q69" s="38"/>
      <c r="R69" s="38"/>
      <c r="S69" s="194">
        <f>TRUNC(SUM(S65:S65),2)</f>
        <v>0</v>
      </c>
      <c r="T69" s="196" t="e">
        <f>+S69/$C67</f>
        <v>#DIV/0!</v>
      </c>
      <c r="U69" s="38"/>
      <c r="V69" s="38"/>
      <c r="W69" s="128">
        <f>TRUNC(SUM(W65:W65),2)</f>
        <v>0</v>
      </c>
      <c r="X69" s="132" t="e">
        <f>+W69/$C67</f>
        <v>#DIV/0!</v>
      </c>
      <c r="Y69" s="126"/>
      <c r="Z69" s="130"/>
      <c r="AA69" s="194">
        <f>SUM(AA65:AA65)</f>
        <v>0</v>
      </c>
      <c r="AB69" s="196" t="e">
        <f>+AA69/$C67</f>
        <v>#DIV/0!</v>
      </c>
      <c r="AC69" s="38"/>
      <c r="AD69" s="38"/>
      <c r="AE69" s="194">
        <f>SUM(AE65:AE65)</f>
        <v>0</v>
      </c>
      <c r="AF69" s="196" t="e">
        <f>+AE69/$C67</f>
        <v>#DIV/0!</v>
      </c>
      <c r="AG69" s="38"/>
      <c r="AH69" s="38"/>
      <c r="AI69" s="194">
        <f>SUM(AI65:AI65)</f>
        <v>0</v>
      </c>
      <c r="AJ69" s="196" t="e">
        <f>+AI69/$C67</f>
        <v>#DIV/0!</v>
      </c>
      <c r="AK69" s="38"/>
      <c r="AL69" s="38"/>
      <c r="AM69" s="194">
        <f>SUM(AM65:AM65)</f>
        <v>0</v>
      </c>
      <c r="AN69" s="196" t="e">
        <f>+AM69/$C67</f>
        <v>#DIV/0!</v>
      </c>
      <c r="AO69" s="38"/>
      <c r="AP69" s="38"/>
      <c r="AQ69" s="194">
        <f>SUM(AQ65:AQ65)</f>
        <v>0</v>
      </c>
      <c r="AR69" s="196" t="e">
        <f>+AQ69/$C67</f>
        <v>#DIV/0!</v>
      </c>
      <c r="AS69" s="38"/>
      <c r="AT69" s="197"/>
      <c r="AU69" s="194">
        <f>SUM(AU65:AU65)</f>
        <v>0</v>
      </c>
      <c r="AV69" s="196" t="e">
        <f>+AU69/$C67</f>
        <v>#DIV/0!</v>
      </c>
      <c r="AW69" s="38"/>
      <c r="AX69" s="197"/>
      <c r="AY69" s="194">
        <f>SUM(AY65:AY65)</f>
        <v>0</v>
      </c>
      <c r="AZ69" s="196" t="e">
        <f>+AY69/$C67</f>
        <v>#DIV/0!</v>
      </c>
      <c r="BA69" s="38"/>
      <c r="BB69" s="197"/>
      <c r="BC69" s="194">
        <f>SUM(BC65:BC65)</f>
        <v>0</v>
      </c>
      <c r="BD69" s="196" t="e">
        <f>+BC69/$C67</f>
        <v>#DIV/0!</v>
      </c>
      <c r="BE69" s="38"/>
      <c r="BF69" s="197"/>
      <c r="BG69" s="194">
        <f>SUM(BG65:BG65)</f>
        <v>0</v>
      </c>
      <c r="BH69" s="196" t="e">
        <f>+BG69/$C67</f>
        <v>#DIV/0!</v>
      </c>
      <c r="BI69" s="38"/>
      <c r="BJ69" s="197"/>
      <c r="BK69" s="194">
        <f>SUM(BK65:BK65)</f>
        <v>0</v>
      </c>
      <c r="BL69" s="196" t="e">
        <f>+BK69/$C67</f>
        <v>#DIV/0!</v>
      </c>
      <c r="BM69" s="38"/>
      <c r="BN69" s="197"/>
      <c r="BO69" s="194">
        <f>SUM(BO65:BO65)</f>
        <v>0</v>
      </c>
      <c r="BP69" s="196" t="e">
        <f>+BO69/$C67</f>
        <v>#DIV/0!</v>
      </c>
      <c r="BQ69" s="38"/>
      <c r="BR69" s="197"/>
      <c r="BT69" s="38"/>
      <c r="BU69" s="38"/>
    </row>
    <row r="70" spans="1:74" s="203" customFormat="1" ht="10.199999999999999" hidden="1" thickBot="1">
      <c r="A70" s="187"/>
      <c r="B70" s="37" t="s">
        <v>465</v>
      </c>
      <c r="C70" s="188"/>
      <c r="D70" s="188"/>
      <c r="E70" s="188"/>
      <c r="F70" s="188"/>
      <c r="G70" s="189"/>
      <c r="H70" s="190"/>
      <c r="I70" s="198">
        <f>SUM(I65:I67)</f>
        <v>0</v>
      </c>
      <c r="J70" s="196" t="e">
        <f>+I70/$D67</f>
        <v>#DIV/0!</v>
      </c>
      <c r="K70" s="189"/>
      <c r="L70" s="38"/>
      <c r="M70" s="198">
        <f>SUM(M65:M65)</f>
        <v>0</v>
      </c>
      <c r="N70" s="196" t="e">
        <f>+M70/$D67</f>
        <v>#DIV/0!</v>
      </c>
      <c r="O70" s="189"/>
      <c r="P70" s="38"/>
      <c r="Q70" s="198">
        <f>SUM(Q65:Q67)</f>
        <v>0</v>
      </c>
      <c r="R70" s="196" t="e">
        <f>+Q70/$D67</f>
        <v>#DIV/0!</v>
      </c>
      <c r="S70" s="189"/>
      <c r="T70" s="38"/>
      <c r="U70" s="198">
        <f>SUM(U65:U67)</f>
        <v>0</v>
      </c>
      <c r="V70" s="196" t="e">
        <f>+U70/$D67</f>
        <v>#DIV/0!</v>
      </c>
      <c r="W70" s="121"/>
      <c r="X70" s="126"/>
      <c r="Y70" s="134">
        <f>SUM(Y65:Y67)</f>
        <v>0</v>
      </c>
      <c r="Z70" s="135" t="e">
        <f>+Y70/$D67</f>
        <v>#DIV/0!</v>
      </c>
      <c r="AA70" s="189"/>
      <c r="AB70" s="38"/>
      <c r="AC70" s="198">
        <f>SUM(AC65:AC67)</f>
        <v>0</v>
      </c>
      <c r="AD70" s="196" t="e">
        <f>+AC70/$D67</f>
        <v>#DIV/0!</v>
      </c>
      <c r="AE70" s="189"/>
      <c r="AF70" s="38"/>
      <c r="AG70" s="198">
        <f>SUM(AG65:AG67)</f>
        <v>0</v>
      </c>
      <c r="AH70" s="196" t="e">
        <f>+AG70/$D67</f>
        <v>#DIV/0!</v>
      </c>
      <c r="AI70" s="189"/>
      <c r="AJ70" s="38"/>
      <c r="AK70" s="198">
        <f>SUM(AK65:AK67)</f>
        <v>0</v>
      </c>
      <c r="AL70" s="196" t="e">
        <f>+AK70/$D67</f>
        <v>#DIV/0!</v>
      </c>
      <c r="AM70" s="189"/>
      <c r="AN70" s="38"/>
      <c r="AO70" s="198">
        <f>SUM(AO65:AO67)</f>
        <v>0</v>
      </c>
      <c r="AP70" s="196" t="e">
        <f>+AO70/$D67</f>
        <v>#DIV/0!</v>
      </c>
      <c r="AQ70" s="189"/>
      <c r="AR70" s="38"/>
      <c r="AS70" s="198">
        <f>SUM(AS65:AS67)</f>
        <v>0</v>
      </c>
      <c r="AT70" s="199" t="e">
        <f>+AS70/$D67</f>
        <v>#DIV/0!</v>
      </c>
      <c r="AU70" s="189"/>
      <c r="AV70" s="38"/>
      <c r="AW70" s="198">
        <f>SUM(AW65:AW67)</f>
        <v>0</v>
      </c>
      <c r="AX70" s="199" t="e">
        <f>+AW70/$D67</f>
        <v>#DIV/0!</v>
      </c>
      <c r="AY70" s="189"/>
      <c r="AZ70" s="38"/>
      <c r="BA70" s="198">
        <f>SUM(BA65:BA67)</f>
        <v>0</v>
      </c>
      <c r="BB70" s="199" t="e">
        <f>+BA70/$D67</f>
        <v>#DIV/0!</v>
      </c>
      <c r="BC70" s="189"/>
      <c r="BD70" s="38"/>
      <c r="BE70" s="198">
        <f>SUM(BE65:BE67)</f>
        <v>0</v>
      </c>
      <c r="BF70" s="199" t="e">
        <f>+BE70/$D67</f>
        <v>#DIV/0!</v>
      </c>
      <c r="BG70" s="189"/>
      <c r="BH70" s="38"/>
      <c r="BI70" s="198">
        <f>SUM(BI65:BI67)</f>
        <v>0</v>
      </c>
      <c r="BJ70" s="199" t="e">
        <f>+BI70/$D67</f>
        <v>#DIV/0!</v>
      </c>
      <c r="BK70" s="189"/>
      <c r="BL70" s="38"/>
      <c r="BM70" s="198">
        <f>SUM(BM65:BM67)</f>
        <v>0</v>
      </c>
      <c r="BN70" s="199" t="e">
        <f>+BM70/$D67</f>
        <v>#DIV/0!</v>
      </c>
      <c r="BO70" s="189"/>
      <c r="BP70" s="38"/>
      <c r="BQ70" s="198">
        <f>SUM(BQ65:BQ67)</f>
        <v>0</v>
      </c>
      <c r="BR70" s="199" t="e">
        <f>+BQ70/$D67</f>
        <v>#DIV/0!</v>
      </c>
      <c r="BT70" s="204"/>
      <c r="BU70" s="204"/>
    </row>
    <row r="71" spans="1:74" s="101" customFormat="1" ht="9.6" hidden="1">
      <c r="A71" s="187"/>
      <c r="B71" s="37"/>
      <c r="C71" s="188"/>
      <c r="D71" s="188"/>
      <c r="E71" s="188"/>
      <c r="F71" s="188"/>
      <c r="G71" s="189"/>
      <c r="H71" s="190"/>
      <c r="I71" s="191"/>
      <c r="J71" s="192"/>
      <c r="K71" s="189"/>
      <c r="L71" s="38"/>
      <c r="M71" s="191"/>
      <c r="N71" s="192"/>
      <c r="O71" s="189"/>
      <c r="P71" s="38"/>
      <c r="Q71" s="191"/>
      <c r="R71" s="192"/>
      <c r="S71" s="189"/>
      <c r="T71" s="38"/>
      <c r="U71" s="191"/>
      <c r="V71" s="192"/>
      <c r="W71" s="121"/>
      <c r="X71" s="126"/>
      <c r="Y71" s="123"/>
      <c r="Z71" s="124"/>
      <c r="AA71" s="189"/>
      <c r="AB71" s="38"/>
      <c r="AC71" s="191"/>
      <c r="AD71" s="192"/>
      <c r="AE71" s="189"/>
      <c r="AF71" s="38"/>
      <c r="AG71" s="191"/>
      <c r="AH71" s="192"/>
      <c r="AI71" s="189"/>
      <c r="AJ71" s="38"/>
      <c r="AK71" s="191"/>
      <c r="AL71" s="192"/>
      <c r="AM71" s="189"/>
      <c r="AN71" s="38"/>
      <c r="AO71" s="191"/>
      <c r="AP71" s="192"/>
      <c r="AQ71" s="189"/>
      <c r="AR71" s="38"/>
      <c r="AS71" s="191"/>
      <c r="AT71" s="193"/>
      <c r="AU71" s="189"/>
      <c r="AV71" s="38"/>
      <c r="AW71" s="191"/>
      <c r="AX71" s="193"/>
      <c r="AY71" s="189"/>
      <c r="AZ71" s="38"/>
      <c r="BA71" s="191"/>
      <c r="BB71" s="193"/>
      <c r="BC71" s="189"/>
      <c r="BD71" s="38"/>
      <c r="BE71" s="191"/>
      <c r="BF71" s="193"/>
      <c r="BG71" s="189"/>
      <c r="BH71" s="38"/>
      <c r="BI71" s="191"/>
      <c r="BJ71" s="193"/>
      <c r="BK71" s="189"/>
      <c r="BL71" s="38"/>
      <c r="BM71" s="191"/>
      <c r="BN71" s="193"/>
      <c r="BO71" s="189"/>
      <c r="BP71" s="38"/>
      <c r="BQ71" s="191"/>
      <c r="BR71" s="193"/>
      <c r="BT71" s="38"/>
      <c r="BU71" s="38"/>
    </row>
    <row r="72" spans="1:74" s="101" customFormat="1" ht="9.6" hidden="1">
      <c r="A72" s="187"/>
      <c r="B72" s="37" t="s">
        <v>474</v>
      </c>
      <c r="C72" s="182">
        <f>TRUNC(+C67+C67*'[2]Orçamento Desonerado'!$F$743/100,2)</f>
        <v>0</v>
      </c>
      <c r="D72" s="188"/>
      <c r="E72" s="188"/>
      <c r="F72" s="188"/>
      <c r="G72" s="194">
        <f>TRUNC(+G69+G69*'[2]Orçamento Desonerado'!$F$743/100,2)</f>
        <v>0</v>
      </c>
      <c r="H72" s="195"/>
      <c r="I72" s="38"/>
      <c r="J72" s="38"/>
      <c r="K72" s="194">
        <f>TRUNC(+K69+K69*'[2]Orçamento Desonerado'!$F$743/100,2)</f>
        <v>0</v>
      </c>
      <c r="L72" s="195"/>
      <c r="M72" s="38"/>
      <c r="N72" s="38"/>
      <c r="O72" s="194">
        <f>TRUNC(+O69+O69*'[2]Orçamento Desonerado'!$F$743/100,2)</f>
        <v>0</v>
      </c>
      <c r="P72" s="195"/>
      <c r="Q72" s="38"/>
      <c r="R72" s="38"/>
      <c r="S72" s="194">
        <f>TRUNC(+S69+S69*'[2]Orçamento Desonerado'!$F$743/100,2)</f>
        <v>0</v>
      </c>
      <c r="T72" s="195"/>
      <c r="U72" s="38"/>
      <c r="V72" s="38"/>
      <c r="W72" s="128">
        <f>TRUNC(+W69+W69*'[2]Orçamento Desonerado'!$F$743/100,2)</f>
        <v>0</v>
      </c>
      <c r="X72" s="129"/>
      <c r="Y72" s="126"/>
      <c r="Z72" s="130"/>
      <c r="AA72" s="194">
        <f>TRUNC(+AA69+AA69*'[2]Orçamento Desonerado'!$F$743/100,2)</f>
        <v>0</v>
      </c>
      <c r="AB72" s="195"/>
      <c r="AC72" s="38"/>
      <c r="AD72" s="38"/>
      <c r="AE72" s="194">
        <f>TRUNC(+AE69+AE69*'[2]Orçamento Desonerado'!$F$743/100,2)</f>
        <v>0</v>
      </c>
      <c r="AF72" s="195"/>
      <c r="AG72" s="38"/>
      <c r="AH72" s="38"/>
      <c r="AI72" s="194">
        <f>TRUNC(+AI69+AI69*'[2]Orçamento Desonerado'!$F$743/100,2)</f>
        <v>0</v>
      </c>
      <c r="AJ72" s="195"/>
      <c r="AK72" s="38"/>
      <c r="AL72" s="38"/>
      <c r="AM72" s="194">
        <f>TRUNC(+AM69+AM69*'[2]Orçamento Desonerado'!$F$743/100,2)</f>
        <v>0</v>
      </c>
      <c r="AN72" s="195"/>
      <c r="AO72" s="38"/>
      <c r="AP72" s="38"/>
      <c r="AQ72" s="194">
        <f>TRUNC(+AQ69+AQ69*'[2]Orçamento Desonerado'!$F$743/100,2)</f>
        <v>0</v>
      </c>
      <c r="AR72" s="195"/>
      <c r="AS72" s="38"/>
      <c r="AT72" s="38"/>
      <c r="AU72" s="194">
        <f>TRUNC(+AU69+AU69*'[2]Orçamento Desonerado'!$F$743/100,2)</f>
        <v>0</v>
      </c>
      <c r="AV72" s="195"/>
      <c r="AW72" s="38"/>
      <c r="AX72" s="38"/>
      <c r="AY72" s="194">
        <f>TRUNC(+AY69+AY69*'[2]Orçamento Desonerado'!$F$743/100,2)</f>
        <v>0</v>
      </c>
      <c r="AZ72" s="195"/>
      <c r="BA72" s="38"/>
      <c r="BB72" s="38"/>
      <c r="BC72" s="194">
        <f>TRUNC(+BC69+BC69*'[2]Orçamento Desonerado'!$F$743/100,2)</f>
        <v>0</v>
      </c>
      <c r="BD72" s="195"/>
      <c r="BE72" s="38"/>
      <c r="BF72" s="38"/>
      <c r="BG72" s="194">
        <f>TRUNC(+BG69+BG69*'[2]Orçamento Desonerado'!$F$743/100,2)</f>
        <v>0</v>
      </c>
      <c r="BH72" s="195"/>
      <c r="BI72" s="38"/>
      <c r="BJ72" s="38"/>
      <c r="BK72" s="194">
        <f>TRUNC(+BK69+BK69*'[2]Orçamento Desonerado'!$F$743/100,2)</f>
        <v>0</v>
      </c>
      <c r="BL72" s="195"/>
      <c r="BM72" s="38"/>
      <c r="BN72" s="38"/>
      <c r="BO72" s="194">
        <f>TRUNC(+BO69+BO69*'[2]Orçamento Desonerado'!$F$743/100,2)</f>
        <v>0</v>
      </c>
      <c r="BP72" s="195"/>
      <c r="BQ72" s="38"/>
      <c r="BR72" s="38"/>
      <c r="BT72" s="38"/>
      <c r="BU72" s="38"/>
    </row>
    <row r="73" spans="1:74" s="101" customFormat="1" ht="9.6" hidden="1">
      <c r="A73" s="187"/>
      <c r="B73" s="37" t="s">
        <v>475</v>
      </c>
      <c r="C73" s="188"/>
      <c r="D73" s="182">
        <f>TRUNC(+D67+D67*'[2]Orçamento Desonerado'!$F$743/100,2)</f>
        <v>0</v>
      </c>
      <c r="E73" s="182">
        <f>SUM(C72,D73)</f>
        <v>0</v>
      </c>
      <c r="F73" s="188"/>
      <c r="G73" s="189"/>
      <c r="H73" s="190"/>
      <c r="I73" s="182">
        <f>TRUNC(+I70+I70*'[2]Orçamento Desonerado'!$F$743/100,2)</f>
        <v>0</v>
      </c>
      <c r="J73" s="196"/>
      <c r="K73" s="189"/>
      <c r="L73" s="190"/>
      <c r="M73" s="182">
        <f>TRUNC(+M70+M70*'[2]Orçamento Desonerado'!$F$743/100,2)</f>
        <v>0</v>
      </c>
      <c r="N73" s="196"/>
      <c r="O73" s="189"/>
      <c r="P73" s="190"/>
      <c r="Q73" s="182">
        <f>TRUNC(+Q70+Q70*'[2]Orçamento Desonerado'!$F$743/100,2)</f>
        <v>0</v>
      </c>
      <c r="R73" s="196"/>
      <c r="S73" s="189"/>
      <c r="T73" s="190"/>
      <c r="U73" s="182">
        <f>TRUNC(+U70+U70*'[2]Orçamento Desonerado'!$F$743/100,2)</f>
        <v>0</v>
      </c>
      <c r="V73" s="196"/>
      <c r="W73" s="121"/>
      <c r="X73" s="122"/>
      <c r="Y73" s="343">
        <f>TRUNC(+Y70+Y70*'[2]Orçamento Desonerado'!$F$743/100,2)</f>
        <v>0</v>
      </c>
      <c r="Z73" s="135"/>
      <c r="AA73" s="189"/>
      <c r="AB73" s="190"/>
      <c r="AC73" s="182">
        <f>TRUNC(+AC70+AC70*'[2]Orçamento Desonerado'!$F$743/100,2)</f>
        <v>0</v>
      </c>
      <c r="AD73" s="196"/>
      <c r="AE73" s="189"/>
      <c r="AF73" s="190"/>
      <c r="AG73" s="182">
        <f>TRUNC(+AG70+AG70*'[2]Orçamento Desonerado'!$F$743/100,2)</f>
        <v>0</v>
      </c>
      <c r="AH73" s="196"/>
      <c r="AI73" s="189"/>
      <c r="AJ73" s="190"/>
      <c r="AK73" s="182">
        <f>TRUNC(+AK70+AK70*'[2]Orçamento Desonerado'!$F$743/100,2)</f>
        <v>0</v>
      </c>
      <c r="AL73" s="196"/>
      <c r="AM73" s="189"/>
      <c r="AN73" s="190"/>
      <c r="AO73" s="182">
        <f>TRUNC(+AO70+AO70*'[2]Orçamento Desonerado'!$F$743/100,2)</f>
        <v>0</v>
      </c>
      <c r="AP73" s="196"/>
      <c r="AQ73" s="189"/>
      <c r="AR73" s="190"/>
      <c r="AS73" s="182">
        <f>TRUNC(+AS70+AS70*'[2]Orçamento Desonerado'!$F$743/100,2)</f>
        <v>0</v>
      </c>
      <c r="AT73" s="196"/>
      <c r="AU73" s="189"/>
      <c r="AV73" s="190"/>
      <c r="AW73" s="182">
        <f>TRUNC(+AW70+AW70*'[2]Orçamento Desonerado'!$F$743/100,2)</f>
        <v>0</v>
      </c>
      <c r="AX73" s="196"/>
      <c r="AY73" s="189"/>
      <c r="AZ73" s="190"/>
      <c r="BA73" s="182">
        <f>TRUNC(+BA70+BA70*'[2]Orçamento Desonerado'!$F$743/100,2)</f>
        <v>0</v>
      </c>
      <c r="BB73" s="196"/>
      <c r="BC73" s="189"/>
      <c r="BD73" s="190"/>
      <c r="BE73" s="182">
        <f>TRUNC(+BE70+BE70*'[2]Orçamento Desonerado'!$F$743/100,2)</f>
        <v>0</v>
      </c>
      <c r="BF73" s="196"/>
      <c r="BG73" s="189"/>
      <c r="BH73" s="190"/>
      <c r="BI73" s="182">
        <f>TRUNC(+BI70+BI70*'[2]Orçamento Desonerado'!$F$743/100,2)</f>
        <v>0</v>
      </c>
      <c r="BJ73" s="196"/>
      <c r="BK73" s="189"/>
      <c r="BL73" s="190"/>
      <c r="BM73" s="182">
        <f>TRUNC(+BM70+BM70*'[2]Orçamento Desonerado'!$F$743/100,2)</f>
        <v>0</v>
      </c>
      <c r="BN73" s="196"/>
      <c r="BO73" s="189"/>
      <c r="BP73" s="190"/>
      <c r="BQ73" s="182">
        <f>TRUNC(+BQ70+BQ70*'[2]Orçamento Desonerado'!$F$743/100,2)</f>
        <v>0</v>
      </c>
      <c r="BR73" s="196"/>
      <c r="BT73" s="38"/>
      <c r="BU73" s="38"/>
    </row>
    <row r="74" spans="1:74" s="101" customFormat="1" ht="10.199999999999999" hidden="1" thickBot="1">
      <c r="A74" s="205"/>
      <c r="B74" s="206"/>
      <c r="C74" s="207"/>
      <c r="D74" s="207"/>
      <c r="E74" s="207"/>
      <c r="F74" s="207"/>
      <c r="G74" s="208"/>
      <c r="H74" s="209"/>
      <c r="I74" s="210"/>
      <c r="J74" s="211"/>
      <c r="K74" s="208"/>
      <c r="L74" s="204"/>
      <c r="M74" s="210"/>
      <c r="N74" s="211"/>
      <c r="O74" s="208"/>
      <c r="P74" s="204"/>
      <c r="Q74" s="210"/>
      <c r="R74" s="211"/>
      <c r="S74" s="208"/>
      <c r="T74" s="204"/>
      <c r="U74" s="210"/>
      <c r="V74" s="211"/>
      <c r="W74" s="121"/>
      <c r="X74" s="126"/>
      <c r="Y74" s="123"/>
      <c r="Z74" s="124"/>
      <c r="AA74" s="208"/>
      <c r="AB74" s="204"/>
      <c r="AC74" s="210"/>
      <c r="AD74" s="211"/>
      <c r="AE74" s="208"/>
      <c r="AF74" s="204"/>
      <c r="AG74" s="210"/>
      <c r="AH74" s="211"/>
      <c r="AI74" s="208"/>
      <c r="AJ74" s="204"/>
      <c r="AK74" s="210"/>
      <c r="AL74" s="211"/>
      <c r="AM74" s="208"/>
      <c r="AN74" s="204"/>
      <c r="AO74" s="210"/>
      <c r="AP74" s="211"/>
      <c r="AQ74" s="208"/>
      <c r="AR74" s="204"/>
      <c r="AS74" s="210"/>
      <c r="AT74" s="212"/>
      <c r="AU74" s="208"/>
      <c r="AV74" s="204"/>
      <c r="AW74" s="210"/>
      <c r="AX74" s="212"/>
      <c r="AY74" s="208"/>
      <c r="AZ74" s="204"/>
      <c r="BA74" s="210"/>
      <c r="BB74" s="212"/>
      <c r="BC74" s="208"/>
      <c r="BD74" s="204"/>
      <c r="BE74" s="210"/>
      <c r="BF74" s="212"/>
      <c r="BG74" s="208"/>
      <c r="BH74" s="204"/>
      <c r="BI74" s="210"/>
      <c r="BJ74" s="212"/>
      <c r="BK74" s="208"/>
      <c r="BL74" s="204"/>
      <c r="BM74" s="210"/>
      <c r="BN74" s="212"/>
      <c r="BO74" s="208"/>
      <c r="BP74" s="204"/>
      <c r="BQ74" s="210"/>
      <c r="BR74" s="212"/>
      <c r="BT74" s="38"/>
      <c r="BU74" s="38"/>
    </row>
    <row r="75" spans="1:74" s="101" customFormat="1" ht="9.6">
      <c r="A75" s="221"/>
      <c r="B75" s="222"/>
      <c r="C75" s="223"/>
      <c r="D75" s="188"/>
      <c r="E75" s="188"/>
      <c r="F75" s="188"/>
      <c r="G75" s="224"/>
      <c r="H75" s="225"/>
      <c r="I75" s="226"/>
      <c r="J75" s="227"/>
      <c r="K75" s="228"/>
      <c r="L75" s="229"/>
      <c r="M75" s="226"/>
      <c r="N75" s="230"/>
      <c r="O75" s="224"/>
      <c r="P75" s="229"/>
      <c r="Q75" s="226"/>
      <c r="R75" s="227"/>
      <c r="S75" s="228"/>
      <c r="T75" s="229"/>
      <c r="U75" s="226"/>
      <c r="V75" s="230"/>
      <c r="W75" s="228"/>
      <c r="X75" s="229"/>
      <c r="Y75" s="226"/>
      <c r="Z75" s="230"/>
      <c r="AA75" s="228"/>
      <c r="AB75" s="229"/>
      <c r="AC75" s="226"/>
      <c r="AD75" s="227"/>
      <c r="AE75" s="224"/>
      <c r="AF75" s="229"/>
      <c r="AG75" s="226"/>
      <c r="AH75" s="227"/>
      <c r="AI75" s="224"/>
      <c r="AJ75" s="229"/>
      <c r="AK75" s="226"/>
      <c r="AL75" s="227"/>
      <c r="AM75" s="224"/>
      <c r="AN75" s="229"/>
      <c r="AO75" s="226"/>
      <c r="AP75" s="227"/>
      <c r="AQ75" s="224"/>
      <c r="AR75" s="229"/>
      <c r="AS75" s="226"/>
      <c r="AT75" s="227"/>
      <c r="AU75" s="224"/>
      <c r="AV75" s="229"/>
      <c r="AW75" s="226"/>
      <c r="AX75" s="227"/>
      <c r="AY75" s="224"/>
      <c r="AZ75" s="229"/>
      <c r="BA75" s="226"/>
      <c r="BB75" s="227"/>
      <c r="BC75" s="224"/>
      <c r="BD75" s="229"/>
      <c r="BE75" s="226"/>
      <c r="BF75" s="227"/>
      <c r="BG75" s="224"/>
      <c r="BH75" s="229"/>
      <c r="BI75" s="226"/>
      <c r="BJ75" s="227"/>
      <c r="BK75" s="224"/>
      <c r="BL75" s="229"/>
      <c r="BM75" s="226"/>
      <c r="BN75" s="227"/>
      <c r="BO75" s="224"/>
      <c r="BP75" s="229"/>
      <c r="BQ75" s="226"/>
      <c r="BR75" s="227"/>
      <c r="BT75" s="38"/>
      <c r="BU75" s="38"/>
    </row>
    <row r="76" spans="1:74" s="101" customFormat="1" ht="10.95" customHeight="1">
      <c r="A76" s="138"/>
      <c r="B76" s="139" t="s">
        <v>476</v>
      </c>
      <c r="C76" s="140"/>
      <c r="D76" s="141"/>
      <c r="E76" s="141"/>
      <c r="F76" s="141"/>
      <c r="G76" s="231"/>
      <c r="H76" s="143"/>
      <c r="I76" s="144" t="e">
        <f>G48+I49+G72+I73+G61+I62</f>
        <v>#REF!</v>
      </c>
      <c r="J76" s="145" t="e">
        <f>TRUNC((+I76/$E$77),6)</f>
        <v>#REF!</v>
      </c>
      <c r="K76" s="232"/>
      <c r="L76" s="147"/>
      <c r="M76" s="144">
        <f>K48+M49+K72+M73+K61+M62</f>
        <v>0</v>
      </c>
      <c r="N76" s="148" t="e">
        <f>TRUNC((+M76/$E$77),6)</f>
        <v>#REF!</v>
      </c>
      <c r="O76" s="231"/>
      <c r="P76" s="147"/>
      <c r="Q76" s="144" t="e">
        <f>O48+Q49+O72+Q73+O61+Q62</f>
        <v>#REF!</v>
      </c>
      <c r="R76" s="148" t="e">
        <f>TRUNC((+Q76/$E$77),6)</f>
        <v>#REF!</v>
      </c>
      <c r="S76" s="232"/>
      <c r="T76" s="147"/>
      <c r="U76" s="144" t="e">
        <f>S48+U49+S72+U73+S61+U62</f>
        <v>#REF!</v>
      </c>
      <c r="V76" s="148" t="e">
        <f>TRUNC((+U76/$E$77),6)</f>
        <v>#REF!</v>
      </c>
      <c r="W76" s="232"/>
      <c r="X76" s="147"/>
      <c r="Y76" s="144" t="e">
        <f>W48+Y49+W72+Y73+W61+Y62</f>
        <v>#REF!</v>
      </c>
      <c r="Z76" s="148" t="e">
        <f>TRUNC((+Y76/$E$77),6)</f>
        <v>#REF!</v>
      </c>
      <c r="AA76" s="232"/>
      <c r="AB76" s="147"/>
      <c r="AC76" s="144">
        <f>AA48+AC49+AA72+AC73+AA61+AC62</f>
        <v>0</v>
      </c>
      <c r="AD76" s="148" t="e">
        <f>TRUNC((+AC76/$E$77),6)</f>
        <v>#REF!</v>
      </c>
      <c r="AE76" s="231"/>
      <c r="AF76" s="147"/>
      <c r="AG76" s="144" t="e">
        <f>AE48+AG49+AE72+AG73+AE61+AG62</f>
        <v>#REF!</v>
      </c>
      <c r="AH76" s="148" t="e">
        <f>TRUNC((+AG76/$E$77),6)</f>
        <v>#REF!</v>
      </c>
      <c r="AI76" s="231"/>
      <c r="AJ76" s="147"/>
      <c r="AK76" s="144" t="e">
        <f>AI48+AK49+AI72+AK73+AI61+AK62</f>
        <v>#REF!</v>
      </c>
      <c r="AL76" s="148" t="e">
        <f>TRUNC((+AK76/$E$77),6)</f>
        <v>#REF!</v>
      </c>
      <c r="AM76" s="231"/>
      <c r="AN76" s="147"/>
      <c r="AO76" s="144" t="e">
        <f>AM48+AO49+AM72+AO73+AM61+AO62</f>
        <v>#REF!</v>
      </c>
      <c r="AP76" s="148" t="e">
        <f>TRUNC((+AO76/$E$77),6)</f>
        <v>#REF!</v>
      </c>
      <c r="AQ76" s="231"/>
      <c r="AR76" s="147"/>
      <c r="AS76" s="144" t="e">
        <f>AQ48+AS49+AQ72+AS73+AQ61+AS62</f>
        <v>#REF!</v>
      </c>
      <c r="AT76" s="148" t="e">
        <f>TRUNC((+AS76/$E$77),6)</f>
        <v>#REF!</v>
      </c>
      <c r="AU76" s="231"/>
      <c r="AV76" s="147"/>
      <c r="AW76" s="144" t="e">
        <f>AU48+AW49+AU72+AW73+AU61+AW62</f>
        <v>#REF!</v>
      </c>
      <c r="AX76" s="148" t="e">
        <f>TRUNC((+AW76/$E$77),6)</f>
        <v>#REF!</v>
      </c>
      <c r="AY76" s="231"/>
      <c r="AZ76" s="147"/>
      <c r="BA76" s="144" t="e">
        <f>AY48+BA49+AY72+BA73+AY61+BA62</f>
        <v>#REF!</v>
      </c>
      <c r="BB76" s="148" t="e">
        <f>TRUNC((+BA76/$E$77),6)</f>
        <v>#REF!</v>
      </c>
      <c r="BC76" s="231"/>
      <c r="BD76" s="147"/>
      <c r="BE76" s="144" t="e">
        <f>BC48+BE49+BC72+BE73+BC61+BE62</f>
        <v>#REF!</v>
      </c>
      <c r="BF76" s="145" t="e">
        <f>TRUNC((+BE76/$E$77),6)</f>
        <v>#REF!</v>
      </c>
      <c r="BG76" s="231"/>
      <c r="BH76" s="147"/>
      <c r="BI76" s="144" t="e">
        <f>BG48+BI49+BG72+BI73+BG61+BI62</f>
        <v>#REF!</v>
      </c>
      <c r="BJ76" s="145" t="e">
        <f>TRUNC((+BI76/$E$77),6)</f>
        <v>#REF!</v>
      </c>
      <c r="BK76" s="231"/>
      <c r="BL76" s="147"/>
      <c r="BM76" s="144" t="e">
        <f>BK48+BM49+BK72+BM73+BK61+BM62</f>
        <v>#REF!</v>
      </c>
      <c r="BN76" s="145" t="e">
        <f>TRUNC((+BM76/$E$77),6)</f>
        <v>#REF!</v>
      </c>
      <c r="BO76" s="231"/>
      <c r="BP76" s="147"/>
      <c r="BQ76" s="144" t="e">
        <f>BO48+BQ49+BO72+BQ73+BO61+BQ62</f>
        <v>#REF!</v>
      </c>
      <c r="BR76" s="145" t="e">
        <f>TRUNC((+BQ76/$E$77),6)</f>
        <v>#REF!</v>
      </c>
      <c r="BT76" s="38"/>
      <c r="BU76" s="92"/>
    </row>
    <row r="77" spans="1:74" s="101" customFormat="1" ht="10.95" customHeight="1">
      <c r="A77" s="138"/>
      <c r="B77" s="139" t="s">
        <v>477</v>
      </c>
      <c r="C77" s="140"/>
      <c r="D77" s="141"/>
      <c r="E77" s="112" t="e">
        <f>SUM(E49+E73+E62)</f>
        <v>#REF!</v>
      </c>
      <c r="F77" s="141"/>
      <c r="G77" s="231"/>
      <c r="H77" s="143"/>
      <c r="I77" s="144" t="e">
        <f>+I76</f>
        <v>#REF!</v>
      </c>
      <c r="J77" s="145" t="e">
        <f>+J76</f>
        <v>#REF!</v>
      </c>
      <c r="K77" s="232"/>
      <c r="L77" s="147"/>
      <c r="M77" s="144" t="e">
        <f>TRUNC(+M76+I77,3)</f>
        <v>#REF!</v>
      </c>
      <c r="N77" s="148" t="e">
        <f>+N76+J77</f>
        <v>#REF!</v>
      </c>
      <c r="O77" s="231"/>
      <c r="P77" s="147"/>
      <c r="Q77" s="144" t="e">
        <f>TRUNC(+Q76+M77,3)</f>
        <v>#REF!</v>
      </c>
      <c r="R77" s="148" t="e">
        <f>+R76+N77</f>
        <v>#REF!</v>
      </c>
      <c r="S77" s="232"/>
      <c r="T77" s="147"/>
      <c r="U77" s="144" t="e">
        <f>TRUNC(+U76+Q77,3)</f>
        <v>#REF!</v>
      </c>
      <c r="V77" s="148" t="e">
        <f>+V76+R77</f>
        <v>#REF!</v>
      </c>
      <c r="W77" s="232"/>
      <c r="X77" s="147"/>
      <c r="Y77" s="144" t="e">
        <f>TRUNC(+Y76+U77,3)</f>
        <v>#REF!</v>
      </c>
      <c r="Z77" s="148" t="e">
        <f>+Z76+V77</f>
        <v>#REF!</v>
      </c>
      <c r="AA77" s="232"/>
      <c r="AB77" s="147"/>
      <c r="AC77" s="144" t="e">
        <f>TRUNC(+AC76+Y77,3)</f>
        <v>#REF!</v>
      </c>
      <c r="AD77" s="148" t="e">
        <f>+AD76+Z77</f>
        <v>#REF!</v>
      </c>
      <c r="AE77" s="231"/>
      <c r="AF77" s="147"/>
      <c r="AG77" s="144" t="e">
        <f>TRUNC(+AG76+AC77,3)</f>
        <v>#REF!</v>
      </c>
      <c r="AH77" s="148" t="e">
        <f>+AH76+AD77</f>
        <v>#REF!</v>
      </c>
      <c r="AI77" s="231"/>
      <c r="AJ77" s="147"/>
      <c r="AK77" s="144" t="e">
        <f>TRUNC(+AK76+AG77,3)</f>
        <v>#REF!</v>
      </c>
      <c r="AL77" s="148" t="e">
        <f>+AL76+AH77</f>
        <v>#REF!</v>
      </c>
      <c r="AM77" s="231"/>
      <c r="AN77" s="147"/>
      <c r="AO77" s="144" t="e">
        <f>TRUNC(+AO76+AK77,3)</f>
        <v>#REF!</v>
      </c>
      <c r="AP77" s="148" t="e">
        <f>+AP76+AL77</f>
        <v>#REF!</v>
      </c>
      <c r="AQ77" s="231"/>
      <c r="AR77" s="147"/>
      <c r="AS77" s="144" t="e">
        <f>TRUNC(+AS76+AO77,3)</f>
        <v>#REF!</v>
      </c>
      <c r="AT77" s="148" t="e">
        <f>+AT76+AP77</f>
        <v>#REF!</v>
      </c>
      <c r="AU77" s="231"/>
      <c r="AV77" s="147"/>
      <c r="AW77" s="144" t="e">
        <f>TRUNC(+AW76+AS77,3)</f>
        <v>#REF!</v>
      </c>
      <c r="AX77" s="148" t="e">
        <f>+AX76+AT77</f>
        <v>#REF!</v>
      </c>
      <c r="AY77" s="231"/>
      <c r="AZ77" s="147"/>
      <c r="BA77" s="144" t="e">
        <f>TRUNC(+BA76+AW77,3)</f>
        <v>#REF!</v>
      </c>
      <c r="BB77" s="148" t="e">
        <f>+BB76+AX77</f>
        <v>#REF!</v>
      </c>
      <c r="BC77" s="231"/>
      <c r="BD77" s="147"/>
      <c r="BE77" s="144" t="e">
        <f>+BE76+BA77</f>
        <v>#REF!</v>
      </c>
      <c r="BF77" s="145" t="e">
        <f>+BF76+BB77</f>
        <v>#REF!</v>
      </c>
      <c r="BG77" s="231"/>
      <c r="BH77" s="147"/>
      <c r="BI77" s="144" t="e">
        <f>+BI76+BE77</f>
        <v>#REF!</v>
      </c>
      <c r="BJ77" s="145" t="e">
        <f>+BJ76+BF77</f>
        <v>#REF!</v>
      </c>
      <c r="BK77" s="231"/>
      <c r="BL77" s="147"/>
      <c r="BM77" s="144" t="e">
        <f>+BM76+BI77</f>
        <v>#REF!</v>
      </c>
      <c r="BN77" s="145" t="e">
        <f>+BN76+BJ77</f>
        <v>#REF!</v>
      </c>
      <c r="BO77" s="231"/>
      <c r="BP77" s="147"/>
      <c r="BQ77" s="144" t="e">
        <f>+BQ76+BM77</f>
        <v>#REF!</v>
      </c>
      <c r="BR77" s="145" t="e">
        <f>+BR76+BN77</f>
        <v>#REF!</v>
      </c>
      <c r="BT77" s="38"/>
      <c r="BU77" s="38"/>
    </row>
    <row r="78" spans="1:74" s="101" customFormat="1" ht="10.95" customHeight="1" thickBot="1">
      <c r="A78" s="233"/>
      <c r="B78" s="234"/>
      <c r="C78" s="235"/>
      <c r="D78" s="236"/>
      <c r="E78" s="236"/>
      <c r="F78" s="236"/>
      <c r="G78" s="202"/>
      <c r="H78" s="237"/>
      <c r="I78" s="201"/>
      <c r="J78" s="238"/>
      <c r="K78" s="200"/>
      <c r="L78" s="201"/>
      <c r="M78" s="201"/>
      <c r="N78" s="239"/>
      <c r="O78" s="202"/>
      <c r="P78" s="201"/>
      <c r="Q78" s="201"/>
      <c r="R78" s="238"/>
      <c r="S78" s="200"/>
      <c r="T78" s="201"/>
      <c r="U78" s="201"/>
      <c r="V78" s="239"/>
      <c r="W78" s="200"/>
      <c r="X78" s="201"/>
      <c r="Y78" s="201"/>
      <c r="Z78" s="239"/>
      <c r="AA78" s="200"/>
      <c r="AB78" s="201"/>
      <c r="AC78" s="201"/>
      <c r="AD78" s="238"/>
      <c r="AE78" s="202"/>
      <c r="AF78" s="201"/>
      <c r="AG78" s="201"/>
      <c r="AH78" s="238"/>
      <c r="AI78" s="202"/>
      <c r="AJ78" s="201"/>
      <c r="AK78" s="201"/>
      <c r="AL78" s="238"/>
      <c r="AM78" s="202"/>
      <c r="AN78" s="201"/>
      <c r="AO78" s="201"/>
      <c r="AP78" s="238"/>
      <c r="AQ78" s="202"/>
      <c r="AR78" s="201"/>
      <c r="AS78" s="201"/>
      <c r="AT78" s="238"/>
      <c r="AU78" s="202"/>
      <c r="AV78" s="201"/>
      <c r="AW78" s="201"/>
      <c r="AX78" s="238"/>
      <c r="AY78" s="202"/>
      <c r="AZ78" s="201"/>
      <c r="BA78" s="201"/>
      <c r="BB78" s="238"/>
      <c r="BC78" s="202"/>
      <c r="BD78" s="201"/>
      <c r="BE78" s="201"/>
      <c r="BF78" s="238"/>
      <c r="BG78" s="202"/>
      <c r="BH78" s="201"/>
      <c r="BI78" s="201"/>
      <c r="BJ78" s="238"/>
      <c r="BK78" s="202"/>
      <c r="BL78" s="201"/>
      <c r="BM78" s="201"/>
      <c r="BN78" s="238"/>
      <c r="BO78" s="202"/>
      <c r="BP78" s="201"/>
      <c r="BQ78" s="201"/>
      <c r="BR78" s="238"/>
      <c r="BT78" s="38"/>
      <c r="BU78" s="38"/>
    </row>
    <row r="79" spans="1:74" ht="10.95" customHeight="1"/>
    <row r="80" spans="1:74">
      <c r="B80" s="245" t="s">
        <v>478</v>
      </c>
      <c r="C80" s="246"/>
      <c r="D80" s="247"/>
      <c r="E80" s="248"/>
      <c r="F80" s="249"/>
      <c r="J80" s="250"/>
    </row>
    <row r="81" spans="1:73" s="251" customFormat="1" ht="10.199999999999999">
      <c r="B81" s="252" t="s">
        <v>479</v>
      </c>
      <c r="C81" s="253"/>
      <c r="D81" s="254"/>
      <c r="E81" s="255"/>
      <c r="F81" s="256"/>
      <c r="H81" s="257"/>
      <c r="J81" s="250"/>
      <c r="K81" s="250"/>
      <c r="L81" s="250"/>
      <c r="Y81" s="250"/>
    </row>
    <row r="82" spans="1:73" s="251" customFormat="1" ht="10.199999999999999">
      <c r="B82" s="252" t="s">
        <v>480</v>
      </c>
      <c r="C82" s="258"/>
      <c r="D82" s="254"/>
      <c r="E82" s="255"/>
      <c r="F82" s="256"/>
      <c r="H82" s="257"/>
      <c r="J82" s="250"/>
      <c r="L82" s="250"/>
    </row>
    <row r="83" spans="1:73" s="251" customFormat="1" ht="10.199999999999999">
      <c r="H83" s="257"/>
      <c r="L83" s="250"/>
    </row>
    <row r="84" spans="1:73" s="251" customFormat="1" ht="10.199999999999999">
      <c r="H84" s="257"/>
      <c r="L84" s="250"/>
    </row>
    <row r="85" spans="1:73" s="251" customFormat="1" ht="10.199999999999999">
      <c r="D85" s="259"/>
      <c r="E85" s="260" t="s">
        <v>481</v>
      </c>
      <c r="F85" s="259"/>
      <c r="H85" s="257"/>
      <c r="L85" s="250"/>
    </row>
    <row r="87" spans="1:73" ht="15.6">
      <c r="B87" s="240"/>
      <c r="C87" s="261"/>
      <c r="D87" s="261"/>
      <c r="E87" s="261"/>
      <c r="F87" s="261"/>
      <c r="G87" s="261"/>
      <c r="H87" s="262"/>
      <c r="I87" s="261"/>
      <c r="J87" s="261"/>
    </row>
    <row r="88" spans="1:73">
      <c r="B88" s="240"/>
      <c r="C88" s="241"/>
    </row>
    <row r="89" spans="1:73" s="11" customFormat="1" ht="12">
      <c r="A89" s="263"/>
      <c r="D89" s="264"/>
      <c r="E89" s="264"/>
      <c r="F89" s="264"/>
      <c r="G89" s="265"/>
      <c r="H89" s="266" t="s">
        <v>482</v>
      </c>
      <c r="I89" s="267"/>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68"/>
      <c r="AZ89" s="268"/>
      <c r="BA89" s="268"/>
      <c r="BB89" s="268"/>
      <c r="BC89" s="268"/>
      <c r="BD89" s="268"/>
      <c r="BE89" s="268"/>
      <c r="BF89" s="268"/>
      <c r="BG89" s="268"/>
      <c r="BH89" s="268"/>
      <c r="BI89" s="268"/>
      <c r="BJ89" s="268"/>
      <c r="BK89" s="268"/>
      <c r="BL89" s="268"/>
      <c r="BM89" s="268"/>
      <c r="BN89" s="268"/>
      <c r="BO89" s="268"/>
      <c r="BP89" s="268"/>
      <c r="BQ89" s="268"/>
      <c r="BR89" s="268"/>
      <c r="BT89" s="268"/>
      <c r="BU89" s="268"/>
    </row>
    <row r="90" spans="1:73" s="11" customFormat="1" ht="12">
      <c r="A90" s="263"/>
      <c r="B90" s="269"/>
      <c r="D90" s="264"/>
      <c r="E90" s="264"/>
      <c r="F90" s="264"/>
      <c r="G90" s="265"/>
      <c r="H90" s="270" t="s">
        <v>483</v>
      </c>
      <c r="I90" s="267"/>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c r="AY90" s="268"/>
      <c r="AZ90" s="268"/>
      <c r="BA90" s="268"/>
      <c r="BB90" s="268"/>
      <c r="BC90" s="268"/>
      <c r="BD90" s="268"/>
      <c r="BE90" s="268"/>
      <c r="BF90" s="268"/>
      <c r="BG90" s="268"/>
      <c r="BH90" s="268"/>
      <c r="BI90" s="268"/>
      <c r="BJ90" s="268"/>
      <c r="BK90" s="268"/>
      <c r="BL90" s="268"/>
      <c r="BM90" s="268"/>
      <c r="BN90" s="268"/>
      <c r="BO90" s="268"/>
      <c r="BP90" s="268"/>
      <c r="BQ90" s="268"/>
      <c r="BR90" s="268"/>
      <c r="BT90" s="268"/>
      <c r="BU90" s="268"/>
    </row>
    <row r="91" spans="1:73" s="11" customFormat="1" ht="12">
      <c r="A91" s="263"/>
      <c r="B91" s="269"/>
      <c r="D91" s="264"/>
      <c r="E91" s="264"/>
      <c r="F91" s="264"/>
      <c r="G91" s="265"/>
      <c r="H91" s="270" t="s">
        <v>484</v>
      </c>
      <c r="I91" s="267"/>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c r="AY91" s="268"/>
      <c r="AZ91" s="268"/>
      <c r="BA91" s="268"/>
      <c r="BB91" s="268"/>
      <c r="BC91" s="268"/>
      <c r="BD91" s="268"/>
      <c r="BE91" s="268"/>
      <c r="BF91" s="268"/>
      <c r="BG91" s="268"/>
      <c r="BH91" s="268"/>
      <c r="BI91" s="268"/>
      <c r="BJ91" s="268"/>
      <c r="BK91" s="268"/>
      <c r="BL91" s="268"/>
      <c r="BM91" s="268"/>
      <c r="BN91" s="268"/>
      <c r="BO91" s="268"/>
      <c r="BP91" s="268"/>
      <c r="BQ91" s="268"/>
      <c r="BR91" s="268"/>
      <c r="BT91" s="268"/>
      <c r="BU91" s="268"/>
    </row>
    <row r="92" spans="1:73" s="11" customFormat="1" ht="12">
      <c r="A92" s="263"/>
      <c r="B92" s="269"/>
      <c r="D92" s="264"/>
      <c r="E92" s="264"/>
      <c r="F92" s="264"/>
      <c r="G92" s="265"/>
      <c r="H92" s="270" t="s">
        <v>485</v>
      </c>
      <c r="I92" s="267"/>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8"/>
      <c r="AZ92" s="268"/>
      <c r="BA92" s="268"/>
      <c r="BB92" s="268"/>
      <c r="BC92" s="268"/>
      <c r="BD92" s="268"/>
      <c r="BE92" s="268"/>
      <c r="BF92" s="268"/>
      <c r="BG92" s="268"/>
      <c r="BH92" s="268"/>
      <c r="BI92" s="268"/>
      <c r="BJ92" s="268"/>
      <c r="BK92" s="268"/>
      <c r="BL92" s="268"/>
      <c r="BM92" s="268"/>
      <c r="BN92" s="268"/>
      <c r="BO92" s="268"/>
      <c r="BP92" s="268"/>
      <c r="BQ92" s="268"/>
      <c r="BR92" s="268"/>
      <c r="BT92" s="268"/>
      <c r="BU92" s="268"/>
    </row>
    <row r="93" spans="1:73" s="11" customFormat="1" ht="12">
      <c r="A93" s="263"/>
      <c r="B93" s="269"/>
      <c r="D93" s="264"/>
      <c r="E93" s="264"/>
      <c r="F93" s="264"/>
      <c r="G93" s="265"/>
      <c r="H93" s="270" t="s">
        <v>486</v>
      </c>
      <c r="I93" s="267"/>
      <c r="J93" s="268"/>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268"/>
      <c r="AP93" s="268"/>
      <c r="AQ93" s="268"/>
      <c r="AR93" s="268"/>
      <c r="AS93" s="268"/>
      <c r="AT93" s="268"/>
      <c r="AU93" s="268"/>
      <c r="AV93" s="268"/>
      <c r="AW93" s="268"/>
      <c r="AX93" s="268"/>
      <c r="AY93" s="268"/>
      <c r="AZ93" s="268"/>
      <c r="BA93" s="268"/>
      <c r="BB93" s="268"/>
      <c r="BC93" s="268"/>
      <c r="BD93" s="268"/>
      <c r="BE93" s="268"/>
      <c r="BF93" s="268"/>
      <c r="BG93" s="268"/>
      <c r="BH93" s="268"/>
      <c r="BI93" s="268"/>
      <c r="BJ93" s="268"/>
      <c r="BK93" s="268"/>
      <c r="BL93" s="268"/>
      <c r="BM93" s="268"/>
      <c r="BN93" s="268"/>
      <c r="BO93" s="268"/>
      <c r="BP93" s="268"/>
      <c r="BQ93" s="268"/>
      <c r="BR93" s="268"/>
      <c r="BT93" s="268"/>
      <c r="BU93" s="268"/>
    </row>
    <row r="94" spans="1:73" s="11" customFormat="1" ht="12">
      <c r="A94" s="263"/>
      <c r="B94" s="269"/>
      <c r="D94" s="264"/>
      <c r="E94" s="264"/>
      <c r="F94" s="264"/>
      <c r="G94" s="265"/>
      <c r="H94" s="270" t="s">
        <v>487</v>
      </c>
      <c r="I94" s="267"/>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8"/>
      <c r="AR94" s="268"/>
      <c r="AS94" s="268"/>
      <c r="AT94" s="268"/>
      <c r="AU94" s="268"/>
      <c r="AV94" s="268"/>
      <c r="AW94" s="268"/>
      <c r="AX94" s="268"/>
      <c r="AY94" s="268"/>
      <c r="AZ94" s="268"/>
      <c r="BA94" s="268"/>
      <c r="BB94" s="268"/>
      <c r="BC94" s="268"/>
      <c r="BD94" s="268"/>
      <c r="BE94" s="268"/>
      <c r="BF94" s="268"/>
      <c r="BG94" s="268"/>
      <c r="BH94" s="268"/>
      <c r="BI94" s="268"/>
      <c r="BJ94" s="268"/>
      <c r="BK94" s="268"/>
      <c r="BL94" s="268"/>
      <c r="BM94" s="268"/>
      <c r="BN94" s="268"/>
      <c r="BO94" s="268"/>
      <c r="BP94" s="268"/>
      <c r="BQ94" s="268"/>
      <c r="BR94" s="268"/>
      <c r="BT94" s="268"/>
      <c r="BU94" s="268"/>
    </row>
    <row r="95" spans="1:73" s="11" customFormat="1" ht="11.4">
      <c r="A95" s="263"/>
      <c r="B95" s="263"/>
      <c r="D95" s="264"/>
      <c r="E95" s="264"/>
      <c r="F95" s="264"/>
      <c r="G95" s="265"/>
      <c r="H95" s="271"/>
      <c r="I95" s="267"/>
      <c r="J95" s="268"/>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c r="AY95" s="268"/>
      <c r="AZ95" s="268"/>
      <c r="BA95" s="268"/>
      <c r="BB95" s="268"/>
      <c r="BC95" s="268"/>
      <c r="BD95" s="268"/>
      <c r="BE95" s="268"/>
      <c r="BF95" s="268"/>
      <c r="BG95" s="268"/>
      <c r="BH95" s="268"/>
      <c r="BI95" s="268"/>
      <c r="BJ95" s="268"/>
      <c r="BK95" s="268"/>
      <c r="BL95" s="268"/>
      <c r="BM95" s="268"/>
      <c r="BN95" s="268"/>
      <c r="BO95" s="268"/>
      <c r="BP95" s="268"/>
      <c r="BQ95" s="268"/>
      <c r="BR95" s="268"/>
      <c r="BT95" s="268"/>
      <c r="BU95" s="268"/>
    </row>
    <row r="96" spans="1:73" s="11" customFormat="1" ht="11.4">
      <c r="A96" s="263"/>
      <c r="B96" s="263"/>
      <c r="C96" s="272"/>
      <c r="D96" s="264"/>
      <c r="E96" s="264"/>
      <c r="F96" s="264"/>
      <c r="G96" s="265"/>
      <c r="H96" s="271"/>
      <c r="I96" s="267"/>
      <c r="J96" s="268"/>
      <c r="K96" s="268"/>
      <c r="L96" s="268"/>
      <c r="M96" s="268"/>
      <c r="N96" s="268"/>
      <c r="O96" s="268"/>
      <c r="P96" s="268"/>
      <c r="Q96" s="268"/>
      <c r="R96" s="268"/>
      <c r="S96" s="268"/>
      <c r="T96" s="268"/>
      <c r="U96" s="268"/>
      <c r="V96" s="268"/>
      <c r="W96" s="268"/>
      <c r="X96" s="268"/>
      <c r="Y96" s="268"/>
      <c r="Z96" s="268"/>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c r="AY96" s="268"/>
      <c r="AZ96" s="268"/>
      <c r="BA96" s="268"/>
      <c r="BB96" s="268"/>
      <c r="BC96" s="268"/>
      <c r="BD96" s="268"/>
      <c r="BE96" s="268"/>
      <c r="BF96" s="268"/>
      <c r="BG96" s="268"/>
      <c r="BH96" s="268"/>
      <c r="BI96" s="268"/>
      <c r="BJ96" s="268"/>
      <c r="BK96" s="268"/>
      <c r="BL96" s="268"/>
      <c r="BM96" s="268"/>
      <c r="BN96" s="268"/>
      <c r="BO96" s="268"/>
      <c r="BP96" s="268"/>
      <c r="BQ96" s="268"/>
      <c r="BR96" s="268"/>
      <c r="BT96" s="268"/>
      <c r="BU96" s="268"/>
    </row>
  </sheetData>
  <pageMargins left="0.59055118110236227" right="0.59055118110236227" top="0.78740157480314965" bottom="0.59055118110236227" header="0.31496062992125984" footer="0.31496062992125984"/>
  <pageSetup paperSize="8" orientation="landscape" r:id="rId1"/>
  <colBreaks count="1" manualBreakCount="1">
    <brk id="34"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Orçamento Sintético</vt:lpstr>
      <vt:lpstr>Cronograma Desonerado</vt:lpstr>
      <vt:lpstr>'Cronograma Desonerado'!Area_de_impressao</vt:lpstr>
      <vt:lpstr>'Orçamento Sintético'!Area_de_impressao</vt:lpstr>
      <vt:lpstr>'Cronograma Desonerado'!Titulos_de_impressao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VICTORIA SCHLEMPER GONCALVES</cp:lastModifiedBy>
  <cp:revision>0</cp:revision>
  <dcterms:created xsi:type="dcterms:W3CDTF">2026-03-11T12:17:06Z</dcterms:created>
  <dcterms:modified xsi:type="dcterms:W3CDTF">2026-05-21T19:58:00Z</dcterms:modified>
</cp:coreProperties>
</file>